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BM (for Distribution)\SBM TOOLS and PPT\"/>
    </mc:Choice>
  </mc:AlternateContent>
  <xr:revisionPtr revIDLastSave="0" documentId="13_ncr:1_{9912DD90-037E-4A06-B215-904935F001FD}" xr6:coauthVersionLast="38" xr6:coauthVersionMax="38" xr10:uidLastSave="{00000000-0000-0000-0000-000000000000}"/>
  <bookViews>
    <workbookView xWindow="0" yWindow="0" windowWidth="20490" windowHeight="7650" tabRatio="814" firstSheet="1" activeTab="2" xr2:uid="{00000000-000D-0000-FFFF-FFFF00000000}"/>
  </bookViews>
  <sheets>
    <sheet name="INSTRUCTIONS" sheetId="4" r:id="rId1"/>
    <sheet name="SBM validation form ELEM page1" sheetId="1" r:id="rId2"/>
    <sheet name="SBM Validation form ELEM page2" sheetId="2" r:id="rId3"/>
    <sheet name="SBM Validation form ELEM page3" sheetId="3" r:id="rId4"/>
    <sheet name="source_PIs" sheetId="5" r:id="rId5"/>
    <sheet name="Sheet1" sheetId="6" r:id="rId6"/>
  </sheets>
  <calcPr calcId="162913"/>
</workbook>
</file>

<file path=xl/calcChain.xml><?xml version="1.0" encoding="utf-8"?>
<calcChain xmlns="http://schemas.openxmlformats.org/spreadsheetml/2006/main">
  <c r="E96" i="2" l="1"/>
  <c r="B35" i="1" l="1"/>
  <c r="B29" i="1"/>
  <c r="B23" i="1"/>
  <c r="C45" i="1"/>
  <c r="B38" i="1" l="1"/>
  <c r="B37" i="1"/>
  <c r="B26" i="1"/>
  <c r="B25" i="1"/>
  <c r="B32" i="1"/>
  <c r="B31" i="1"/>
  <c r="B30" i="1"/>
  <c r="F64" i="2" l="1"/>
  <c r="E64" i="2"/>
  <c r="F54" i="2"/>
  <c r="E54" i="2"/>
  <c r="F43" i="2"/>
  <c r="E43" i="2"/>
  <c r="C43" i="2"/>
  <c r="F25" i="2"/>
  <c r="E25" i="2"/>
  <c r="C25" i="2"/>
  <c r="F15" i="2"/>
  <c r="E15" i="2"/>
  <c r="C15" i="2"/>
  <c r="B15" i="2"/>
  <c r="F73" i="2"/>
  <c r="E73" i="2"/>
  <c r="B16" i="2" l="1"/>
  <c r="B73" i="2"/>
  <c r="B25" i="2"/>
  <c r="B43" i="2"/>
  <c r="B44" i="2" s="1"/>
  <c r="C81" i="2" s="1"/>
  <c r="B54" i="2"/>
  <c r="B64" i="2"/>
  <c r="B26" i="2"/>
  <c r="C80" i="2" s="1"/>
  <c r="C73" i="2"/>
  <c r="C64" i="2"/>
  <c r="B65" i="2" l="1"/>
  <c r="C83" i="2" s="1"/>
  <c r="F83" i="2" s="1"/>
  <c r="B74" i="2"/>
  <c r="C84" i="2" s="1"/>
  <c r="F84" i="2" s="1"/>
  <c r="D7" i="5"/>
  <c r="D8" i="5"/>
  <c r="D6" i="5"/>
  <c r="B24" i="1" s="1"/>
  <c r="L8" i="5"/>
  <c r="L7" i="5"/>
  <c r="L6" i="5"/>
  <c r="B36" i="1" s="1"/>
  <c r="C36" i="1" s="1"/>
  <c r="H8" i="5"/>
  <c r="H7" i="5"/>
  <c r="H6" i="5"/>
  <c r="C54" i="2"/>
  <c r="B55" i="2" s="1"/>
  <c r="C82" i="2" s="1"/>
  <c r="F80" i="2"/>
  <c r="G47" i="1"/>
  <c r="D47" i="1"/>
  <c r="C47" i="1"/>
  <c r="G46" i="1"/>
  <c r="D46" i="1"/>
  <c r="C46" i="1"/>
  <c r="G45" i="1"/>
  <c r="G38" i="1"/>
  <c r="D38" i="1"/>
  <c r="C38" i="1"/>
  <c r="G37" i="1"/>
  <c r="D37" i="1"/>
  <c r="C37" i="1"/>
  <c r="G32" i="1"/>
  <c r="D32" i="1"/>
  <c r="C32" i="1"/>
  <c r="G31" i="1"/>
  <c r="D31" i="1"/>
  <c r="C31" i="1"/>
  <c r="D26" i="1"/>
  <c r="D25" i="1"/>
  <c r="D24" i="1"/>
  <c r="D18" i="1"/>
  <c r="D17" i="1"/>
  <c r="G17" i="1"/>
  <c r="G18" i="1"/>
  <c r="G16" i="1"/>
  <c r="D16" i="1"/>
  <c r="A55" i="1"/>
  <c r="A54" i="1"/>
  <c r="A53" i="1"/>
  <c r="D45" i="1"/>
  <c r="D36" i="1"/>
  <c r="D30" i="1"/>
  <c r="C17" i="1"/>
  <c r="C18" i="1"/>
  <c r="C16" i="1"/>
  <c r="G36" i="1" l="1"/>
  <c r="G39" i="1" s="1"/>
  <c r="I39" i="1" s="1"/>
  <c r="G19" i="1"/>
  <c r="H19" i="1" s="1"/>
  <c r="F53" i="1" s="1"/>
  <c r="I53" i="1" s="1"/>
  <c r="G48" i="1"/>
  <c r="H48" i="1" s="1"/>
  <c r="F55" i="1" s="1"/>
  <c r="I55" i="1" s="1"/>
  <c r="C26" i="1"/>
  <c r="G26" i="1"/>
  <c r="C25" i="1"/>
  <c r="G25" i="1"/>
  <c r="G24" i="1"/>
  <c r="C24" i="1"/>
  <c r="C79" i="2"/>
  <c r="F79" i="2" s="1"/>
  <c r="F82" i="2"/>
  <c r="F81" i="2"/>
  <c r="C30" i="1"/>
  <c r="G30" i="1"/>
  <c r="G33" i="1" s="1"/>
  <c r="I19" i="1" l="1"/>
  <c r="H39" i="1"/>
  <c r="E40" i="1" s="1"/>
  <c r="I48" i="1"/>
  <c r="G27" i="1"/>
  <c r="I27" i="1" s="1"/>
  <c r="F85" i="2"/>
  <c r="H33" i="1"/>
  <c r="I33" i="1"/>
  <c r="F86" i="2" l="1"/>
  <c r="E97" i="2"/>
  <c r="H27" i="1"/>
  <c r="C40" i="1" s="1"/>
  <c r="C97" i="2"/>
  <c r="D40" i="1"/>
  <c r="H40" i="1" l="1"/>
  <c r="F54" i="1" s="1"/>
  <c r="I54" i="1" s="1"/>
  <c r="I56" i="1" s="1"/>
  <c r="C96" i="2" l="1"/>
  <c r="I57" i="1"/>
  <c r="E98" i="2" l="1"/>
  <c r="E100" i="2"/>
  <c r="E10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nong nong</author>
  </authors>
  <commentList>
    <comment ref="B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pipes nuguit: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encode data on "source_PIs" sheet</t>
        </r>
      </text>
    </comment>
    <comment ref="B2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pipes nuguit: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encode data on "source_PIs" sheet</t>
        </r>
      </text>
    </comment>
    <comment ref="B2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pipes nuguit: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encode data on "source_PIs" sheet</t>
        </r>
      </text>
    </comment>
    <comment ref="B3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pipes nuguit: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encode data on "source_PIs" sheet</t>
        </r>
      </text>
    </comment>
    <comment ref="B3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pipes nuguit: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encode data on "source_PIs" sheet</t>
        </r>
      </text>
    </comment>
    <comment ref="B3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pipes nuguit: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encode data on "source_PIs" sheet</t>
        </r>
      </text>
    </comment>
    <comment ref="B3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pipes nuguit: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encode data on "source_PIs" sheet</t>
        </r>
      </text>
    </comment>
    <comment ref="B3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pipes nuguit: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encode data on "source_PIs" sheet</t>
        </r>
      </text>
    </comment>
    <comment ref="B3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pipes nuguit: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encode data on "source_PIs" sheet</t>
        </r>
      </text>
    </comment>
  </commentList>
</comments>
</file>

<file path=xl/sharedStrings.xml><?xml version="1.0" encoding="utf-8"?>
<sst xmlns="http://schemas.openxmlformats.org/spreadsheetml/2006/main" count="212" uniqueCount="129">
  <si>
    <t>Rating &amp; Equivalent Points</t>
  </si>
  <si>
    <r>
      <rPr>
        <b/>
        <sz val="10"/>
        <color theme="1"/>
        <rFont val="Arial Narrow"/>
        <family val="2"/>
      </rPr>
      <t>1 - Marginal</t>
    </r>
    <r>
      <rPr>
        <sz val="10"/>
        <color theme="1"/>
        <rFont val="Arial Narrow"/>
        <family val="2"/>
      </rPr>
      <t>: At least 3% increase</t>
    </r>
  </si>
  <si>
    <r>
      <rPr>
        <b/>
        <sz val="10"/>
        <color theme="1"/>
        <rFont val="Arial Narrow"/>
        <family val="2"/>
      </rPr>
      <t>2 - Average</t>
    </r>
    <r>
      <rPr>
        <sz val="10"/>
        <color theme="1"/>
        <rFont val="Arial Narrow"/>
        <family val="2"/>
      </rPr>
      <t>: At least 5% increase</t>
    </r>
  </si>
  <si>
    <r>
      <rPr>
        <b/>
        <sz val="10"/>
        <color theme="1"/>
        <rFont val="Arial Narrow"/>
        <family val="2"/>
      </rPr>
      <t>3 - High</t>
    </r>
    <r>
      <rPr>
        <sz val="10"/>
        <color theme="1"/>
        <rFont val="Arial Narrow"/>
        <family val="2"/>
      </rPr>
      <t>: At least 7% increase</t>
    </r>
  </si>
  <si>
    <t>Ave. % of Increase:</t>
  </si>
  <si>
    <t>Drop-out Ratec (DR)</t>
  </si>
  <si>
    <t>Ave. % of Decrease:</t>
  </si>
  <si>
    <t>Completion Rate</t>
  </si>
  <si>
    <r>
      <rPr>
        <b/>
        <sz val="10"/>
        <color theme="1"/>
        <rFont val="Arial Narrow"/>
        <family val="2"/>
      </rPr>
      <t>1 - Marginal</t>
    </r>
    <r>
      <rPr>
        <sz val="10"/>
        <color theme="1"/>
        <rFont val="Arial Narrow"/>
        <family val="2"/>
      </rPr>
      <t>: At least 5% increase</t>
    </r>
  </si>
  <si>
    <r>
      <rPr>
        <b/>
        <sz val="10"/>
        <color theme="1"/>
        <rFont val="Arial Narrow"/>
        <family val="2"/>
      </rPr>
      <t>2 - Average</t>
    </r>
    <r>
      <rPr>
        <sz val="10"/>
        <color theme="1"/>
        <rFont val="Arial Narrow"/>
        <family val="2"/>
      </rPr>
      <t>: At least 7% increase</t>
    </r>
  </si>
  <si>
    <r>
      <rPr>
        <b/>
        <sz val="10"/>
        <color theme="1"/>
        <rFont val="Arial Narrow"/>
        <family val="2"/>
      </rPr>
      <t>3 - High</t>
    </r>
    <r>
      <rPr>
        <sz val="10"/>
        <color theme="1"/>
        <rFont val="Arial Narrow"/>
        <family val="2"/>
      </rPr>
      <t>: At least 10% increase</t>
    </r>
  </si>
  <si>
    <t>Cohort-Survival Rate</t>
  </si>
  <si>
    <t>Sub-Total (DR+CR+CSR):</t>
  </si>
  <si>
    <t>Legend:</t>
  </si>
  <si>
    <t>TOTAL</t>
  </si>
  <si>
    <t>Republic of the Philippines</t>
  </si>
  <si>
    <t>DEPARTMENT OF EDUCATION</t>
  </si>
  <si>
    <t>Division :</t>
  </si>
  <si>
    <t xml:space="preserve">District: </t>
  </si>
  <si>
    <t>Date of Assessment / Validation :</t>
  </si>
  <si>
    <t>Part I</t>
  </si>
  <si>
    <t>A. ACCESS</t>
  </si>
  <si>
    <t>School Year</t>
  </si>
  <si>
    <t>Enrolment</t>
  </si>
  <si>
    <t>(100)</t>
  </si>
  <si>
    <t>=</t>
  </si>
  <si>
    <t>% of Increase Formula:                        (A-B)/B(100)</t>
  </si>
  <si>
    <r>
      <rPr>
        <b/>
        <sz val="10"/>
        <color theme="1"/>
        <rFont val="Arial Narrow"/>
        <family val="2"/>
      </rPr>
      <t>1 - Marginal</t>
    </r>
    <r>
      <rPr>
        <sz val="10"/>
        <color theme="1"/>
        <rFont val="Arial Narrow"/>
        <family val="2"/>
      </rPr>
      <t>: At least 2% increase</t>
    </r>
  </si>
  <si>
    <t>B. EFFECIENCY</t>
  </si>
  <si>
    <t>% of Decrease Formula:                        (A-B)/B(100)</t>
  </si>
  <si>
    <r>
      <rPr>
        <b/>
        <sz val="10"/>
        <color theme="1"/>
        <rFont val="Arial Narrow"/>
        <family val="2"/>
      </rPr>
      <t>1 - Marginal</t>
    </r>
    <r>
      <rPr>
        <sz val="10"/>
        <color theme="1"/>
        <rFont val="Arial Narrow"/>
        <family val="2"/>
      </rPr>
      <t>: At least 25% decrease</t>
    </r>
  </si>
  <si>
    <r>
      <rPr>
        <b/>
        <sz val="10"/>
        <color theme="1"/>
        <rFont val="Arial Narrow"/>
        <family val="2"/>
      </rPr>
      <t>2 - Average</t>
    </r>
    <r>
      <rPr>
        <sz val="10"/>
        <color theme="1"/>
        <rFont val="Arial Narrow"/>
        <family val="2"/>
      </rPr>
      <t>: At least 50% decrease</t>
    </r>
  </si>
  <si>
    <r>
      <t xml:space="preserve">3 - High: </t>
    </r>
    <r>
      <rPr>
        <sz val="10"/>
        <color theme="1"/>
        <rFont val="Arial Narrow"/>
        <family val="2"/>
      </rPr>
      <t>At least 100% decrease or 0 DO</t>
    </r>
  </si>
  <si>
    <t>C. QUALITY</t>
  </si>
  <si>
    <t>SBM LEVEL OF PRACTICE VALIDATION FORM</t>
  </si>
  <si>
    <t>SUMMARY:</t>
  </si>
  <si>
    <t>CATEGORY</t>
  </si>
  <si>
    <t>WEIGHT</t>
  </si>
  <si>
    <t>AVE. RATING x WEIGHT</t>
  </si>
  <si>
    <t>WEIGHTED RATING</t>
  </si>
  <si>
    <t xml:space="preserve">Good: </t>
  </si>
  <si>
    <t>Better:</t>
  </si>
  <si>
    <t>Best:</t>
  </si>
  <si>
    <t xml:space="preserve">2.5 – 3.0                   </t>
  </si>
  <si>
    <t>0.5 – 1.49</t>
  </si>
  <si>
    <t>B= Baseline</t>
  </si>
  <si>
    <t xml:space="preserve"> Formula: where </t>
  </si>
  <si>
    <t>A= Accomplishment</t>
  </si>
  <si>
    <t>1.5 – 2.49</t>
  </si>
  <si>
    <t>Part II</t>
  </si>
  <si>
    <t>INDICATOR</t>
  </si>
  <si>
    <t>LEVEL 1</t>
  </si>
  <si>
    <t>LEVEL 2</t>
  </si>
  <si>
    <t>LEVEL 3</t>
  </si>
  <si>
    <t>Computation per Level</t>
  </si>
  <si>
    <t>Average Rating</t>
  </si>
  <si>
    <t>Principle</t>
  </si>
  <si>
    <t>Weight</t>
  </si>
  <si>
    <t>Ave. Rating x Weight</t>
  </si>
  <si>
    <t>Weighted Rating</t>
  </si>
  <si>
    <t>A</t>
  </si>
  <si>
    <t>B</t>
  </si>
  <si>
    <t>C</t>
  </si>
  <si>
    <t>D</t>
  </si>
  <si>
    <t>Total</t>
  </si>
  <si>
    <t>OVERALL ASSESSMENT:</t>
  </si>
  <si>
    <t>Area</t>
  </si>
  <si>
    <t>Rating x Weight</t>
  </si>
  <si>
    <t>Part – I   Performance Improvement</t>
  </si>
  <si>
    <t xml:space="preserve">  x 0.60</t>
  </si>
  <si>
    <t>Part – II  SBM Practice</t>
  </si>
  <si>
    <t xml:space="preserve">  x 0.40</t>
  </si>
  <si>
    <t xml:space="preserve">SBM LEVEL  :     </t>
  </si>
  <si>
    <t xml:space="preserve">INTERPRETATION  :    </t>
  </si>
  <si>
    <r>
      <rPr>
        <b/>
        <sz val="10"/>
        <color theme="1"/>
        <rFont val="Arial Narrow"/>
        <family val="2"/>
      </rPr>
      <t xml:space="preserve"> .1</t>
    </r>
    <r>
      <rPr>
        <sz val="10"/>
        <color theme="1"/>
        <rFont val="Arial Narrow"/>
        <family val="2"/>
      </rPr>
      <t xml:space="preserve"> -1star; </t>
    </r>
    <r>
      <rPr>
        <b/>
        <sz val="10"/>
        <color theme="1"/>
        <rFont val="Arial Narrow"/>
        <family val="2"/>
      </rPr>
      <t>.2</t>
    </r>
    <r>
      <rPr>
        <sz val="10"/>
        <color theme="1"/>
        <rFont val="Arial Narrow"/>
        <family val="2"/>
      </rPr>
      <t xml:space="preserve"> -2 stars; </t>
    </r>
    <r>
      <rPr>
        <b/>
        <sz val="10"/>
        <color theme="1"/>
        <rFont val="Arial Narrow"/>
        <family val="2"/>
      </rPr>
      <t>.3</t>
    </r>
    <r>
      <rPr>
        <sz val="10"/>
        <color theme="1"/>
        <rFont val="Arial Narrow"/>
        <family val="2"/>
      </rPr>
      <t xml:space="preserve"> -3 stars, etc</t>
    </r>
  </si>
  <si>
    <t xml:space="preserve">OVER-ALL TOTAL  :    </t>
  </si>
  <si>
    <t xml:space="preserve">PLUS FACTOR** :     </t>
  </si>
  <si>
    <t>**(Plus Factor-from SBM-WinS):</t>
  </si>
  <si>
    <t>Certified Correct by the School Assessment Committee:</t>
  </si>
  <si>
    <t>Validated by Division Assessment Committee:</t>
  </si>
  <si>
    <t>…and the file will compute for you…</t>
  </si>
  <si>
    <t>For page 2:</t>
  </si>
  <si>
    <t>…and the final computation will be computed</t>
  </si>
  <si>
    <t>This form is intended for ELEMENTARY</t>
  </si>
  <si>
    <t xml:space="preserve"> --School Year</t>
  </si>
  <si>
    <t xml:space="preserve"> --BASELINE</t>
  </si>
  <si>
    <t xml:space="preserve"> --Data per SY</t>
  </si>
  <si>
    <t xml:space="preserve"> --Just input "0" or "1" in appropriate level per indicator</t>
  </si>
  <si>
    <t>…as EASY as that.</t>
  </si>
  <si>
    <t>For page 1, input the following:</t>
  </si>
  <si>
    <t>For page 3, input the names of validators/assessors (NAME above, TITLE below) on the LINED CELL</t>
  </si>
  <si>
    <t>COMPLETION RATE</t>
  </si>
  <si>
    <t>COHORT-SURVIVAL RATE</t>
  </si>
  <si>
    <t>Rate</t>
  </si>
  <si>
    <t>DROP-OUT RATE</t>
  </si>
  <si>
    <t>Droup Outs</t>
  </si>
  <si>
    <t>Total Enrolment</t>
  </si>
  <si>
    <t>Grade 1 (5 years ago)</t>
  </si>
  <si>
    <t>Grade 6 EOSY</t>
  </si>
  <si>
    <t>Grade 6 BOSY</t>
  </si>
  <si>
    <t>Principal I</t>
  </si>
  <si>
    <t>School:</t>
  </si>
  <si>
    <t>Negros Island Region</t>
  </si>
  <si>
    <t>Division of Negros Oriental</t>
  </si>
  <si>
    <t>A.  LEADERSHIP</t>
  </si>
  <si>
    <t>B.  CURRICULUM AND INSTRUCTION &amp; ASSESSMENT</t>
  </si>
  <si>
    <t>C.  LEARNING ENVIRONMENT</t>
  </si>
  <si>
    <t>D.  FINANCE, RESOURCE MANAGEMENT &amp; MOBILIZATION</t>
  </si>
  <si>
    <t xml:space="preserve">E. GOVERNANCE &amp; ACCOUNTABILITY </t>
  </si>
  <si>
    <t>F. HUMAN RESOURCE &amp; TEAM DEVELOPMENT</t>
  </si>
  <si>
    <t>E</t>
  </si>
  <si>
    <t>F</t>
  </si>
  <si>
    <t>SY 2016-2017:</t>
  </si>
  <si>
    <t>SY 2017-2018:</t>
  </si>
  <si>
    <t>X 0.25</t>
  </si>
  <si>
    <t>X 0.2</t>
  </si>
  <si>
    <t>X 0.15</t>
  </si>
  <si>
    <t>X 0.1</t>
  </si>
  <si>
    <t>LEVEL 4</t>
  </si>
  <si>
    <t xml:space="preserve">Note: </t>
  </si>
  <si>
    <t xml:space="preserve">Automatic 2 points or level 2 checkmarks for  all indicators in Leadership and Governance &amp; Accountability for SBM Leader Schools who successfully implemented the School- to- School Partnership Program as per DepEd Order No. 44, series of 2016 unless so provided with level 3 or 4 MOVs, level 3 or 4 checkmarks may be given. </t>
  </si>
  <si>
    <t xml:space="preserve">Average for Quarterly Exams: </t>
  </si>
  <si>
    <t>* Add the MPS for the 4 quarters of all sections across grade levels and divide by four to get the average MPS for the School Year.</t>
  </si>
  <si>
    <t>SY 2018-2019:</t>
  </si>
  <si>
    <t>Baseline (2015-2016):</t>
  </si>
  <si>
    <t>SY: 2018 - 2019</t>
  </si>
  <si>
    <t xml:space="preserve"> AVERAGE QUARTERLY EXAMS Per SUBJECT</t>
  </si>
  <si>
    <t xml:space="preserve">School Planning Team: </t>
  </si>
  <si>
    <t>SOURCE (PI)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</si>
</sst>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m\ d\,\ yyyy;@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entury Gothic"/>
      <family val="2"/>
    </font>
    <font>
      <b/>
      <sz val="11"/>
      <color theme="1"/>
      <name val="Arial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i/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Copperplate Gothic Bold"/>
      <family val="2"/>
    </font>
    <font>
      <b/>
      <sz val="14"/>
      <color theme="1"/>
      <name val="Arial Narrow"/>
      <family val="2"/>
    </font>
    <font>
      <b/>
      <sz val="28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top" wrapText="1"/>
      <protection hidden="1"/>
    </xf>
    <xf numFmtId="0" fontId="3" fillId="0" borderId="8" xfId="0" applyFont="1" applyFill="1" applyBorder="1" applyProtection="1">
      <protection hidden="1"/>
    </xf>
    <xf numFmtId="0" fontId="3" fillId="0" borderId="7" xfId="0" applyFont="1" applyFill="1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8" xfId="0" applyFont="1" applyBorder="1" applyProtection="1">
      <protection hidden="1"/>
    </xf>
    <xf numFmtId="0" fontId="1" fillId="0" borderId="7" xfId="0" applyFont="1" applyBorder="1" applyProtection="1">
      <protection hidden="1"/>
    </xf>
    <xf numFmtId="49" fontId="1" fillId="0" borderId="7" xfId="0" applyNumberFormat="1" applyFont="1" applyBorder="1" applyProtection="1">
      <protection hidden="1"/>
    </xf>
    <xf numFmtId="0" fontId="1" fillId="0" borderId="7" xfId="0" applyFont="1" applyBorder="1" applyAlignment="1" applyProtection="1">
      <alignment horizontal="right"/>
      <protection hidden="1"/>
    </xf>
    <xf numFmtId="2" fontId="1" fillId="0" borderId="6" xfId="0" applyNumberFormat="1" applyFont="1" applyBorder="1" applyProtection="1">
      <protection hidden="1"/>
    </xf>
    <xf numFmtId="0" fontId="3" fillId="0" borderId="36" xfId="0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2" fontId="3" fillId="0" borderId="33" xfId="0" applyNumberFormat="1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wrapText="1"/>
      <protection hidden="1"/>
    </xf>
    <xf numFmtId="0" fontId="1" fillId="0" borderId="9" xfId="0" applyFont="1" applyBorder="1" applyProtection="1">
      <protection hidden="1"/>
    </xf>
    <xf numFmtId="0" fontId="1" fillId="0" borderId="23" xfId="0" applyFont="1" applyBorder="1" applyProtection="1"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wrapText="1"/>
      <protection hidden="1"/>
    </xf>
    <xf numFmtId="0" fontId="1" fillId="0" borderId="20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1" fillId="0" borderId="27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right" vertical="center"/>
      <protection hidden="1"/>
    </xf>
    <xf numFmtId="2" fontId="3" fillId="0" borderId="13" xfId="0" applyNumberFormat="1" applyFont="1" applyBorder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164" fontId="3" fillId="0" borderId="38" xfId="0" applyNumberFormat="1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9" fontId="1" fillId="0" borderId="42" xfId="0" applyNumberFormat="1" applyFont="1" applyBorder="1" applyAlignment="1" applyProtection="1">
      <alignment horizontal="center" vertical="center"/>
      <protection hidden="1"/>
    </xf>
    <xf numFmtId="9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9" fontId="3" fillId="0" borderId="28" xfId="0" applyNumberFormat="1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2" fontId="3" fillId="0" borderId="2" xfId="0" applyNumberFormat="1" applyFont="1" applyBorder="1" applyAlignment="1" applyProtection="1">
      <alignment horizontal="center" vertical="center"/>
      <protection hidden="1"/>
    </xf>
    <xf numFmtId="2" fontId="3" fillId="0" borderId="28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hidden="1"/>
    </xf>
    <xf numFmtId="2" fontId="1" fillId="0" borderId="8" xfId="0" applyNumberFormat="1" applyFont="1" applyBorder="1" applyAlignment="1" applyProtection="1">
      <alignment horizontal="center" vertical="center"/>
      <protection hidden="1"/>
    </xf>
    <xf numFmtId="2" fontId="1" fillId="0" borderId="43" xfId="0" applyNumberFormat="1" applyFont="1" applyBorder="1" applyAlignment="1" applyProtection="1">
      <alignment horizontal="center" vertical="center"/>
      <protection hidden="1"/>
    </xf>
    <xf numFmtId="2" fontId="1" fillId="0" borderId="37" xfId="0" applyNumberFormat="1" applyFont="1" applyBorder="1" applyAlignment="1" applyProtection="1">
      <alignment horizontal="center" vertical="center"/>
      <protection hidden="1"/>
    </xf>
    <xf numFmtId="164" fontId="3" fillId="0" borderId="38" xfId="0" applyNumberFormat="1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9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9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0" fontId="16" fillId="3" borderId="0" xfId="0" applyFont="1" applyFill="1"/>
    <xf numFmtId="0" fontId="0" fillId="3" borderId="0" xfId="0" applyFill="1"/>
    <xf numFmtId="0" fontId="1" fillId="0" borderId="24" xfId="0" applyFont="1" applyBorder="1" applyProtection="1">
      <protection locked="0"/>
    </xf>
    <xf numFmtId="0" fontId="17" fillId="0" borderId="0" xfId="0" applyFont="1"/>
    <xf numFmtId="0" fontId="18" fillId="0" borderId="0" xfId="0" applyFont="1"/>
    <xf numFmtId="0" fontId="17" fillId="0" borderId="0" xfId="0" applyFont="1" applyAlignment="1" applyProtection="1">
      <alignment horizontal="left" vertical="center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locked="0"/>
    </xf>
    <xf numFmtId="2" fontId="0" fillId="0" borderId="17" xfId="0" applyNumberForma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9" fontId="1" fillId="0" borderId="49" xfId="0" applyNumberFormat="1" applyFont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2" fontId="1" fillId="0" borderId="51" xfId="0" applyNumberFormat="1" applyFont="1" applyBorder="1" applyAlignment="1" applyProtection="1">
      <alignment horizontal="center" vertical="center"/>
      <protection hidden="1"/>
    </xf>
    <xf numFmtId="0" fontId="22" fillId="2" borderId="16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left" vertical="center" indent="2"/>
      <protection hidden="1"/>
    </xf>
    <xf numFmtId="9" fontId="1" fillId="0" borderId="17" xfId="0" applyNumberFormat="1" applyFont="1" applyBorder="1" applyAlignment="1" applyProtection="1">
      <alignment horizontal="center" vertical="center"/>
      <protection hidden="1"/>
    </xf>
    <xf numFmtId="164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9" fontId="3" fillId="0" borderId="17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hidden="1"/>
    </xf>
    <xf numFmtId="2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Protection="1">
      <protection hidden="1"/>
    </xf>
    <xf numFmtId="2" fontId="1" fillId="4" borderId="7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top" wrapText="1"/>
    </xf>
    <xf numFmtId="0" fontId="3" fillId="0" borderId="24" xfId="0" applyFont="1" applyBorder="1" applyAlignment="1" applyProtection="1">
      <alignment horizontal="left" indent="2"/>
      <protection hidden="1"/>
    </xf>
    <xf numFmtId="0" fontId="3" fillId="0" borderId="2" xfId="0" applyFont="1" applyBorder="1" applyAlignment="1" applyProtection="1">
      <alignment horizontal="left" indent="2"/>
      <protection hidden="1"/>
    </xf>
    <xf numFmtId="9" fontId="1" fillId="0" borderId="2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9" fontId="3" fillId="0" borderId="28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0" fontId="1" fillId="0" borderId="23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1" fillId="0" borderId="25" xfId="0" applyFont="1" applyBorder="1" applyProtection="1">
      <protection hidden="1"/>
    </xf>
    <xf numFmtId="0" fontId="3" fillId="0" borderId="22" xfId="0" applyFont="1" applyBorder="1" applyAlignment="1" applyProtection="1">
      <alignment horizontal="left" indent="2"/>
      <protection hidden="1"/>
    </xf>
    <xf numFmtId="0" fontId="3" fillId="0" borderId="11" xfId="0" applyFont="1" applyBorder="1" applyAlignment="1" applyProtection="1">
      <alignment horizontal="left" indent="2"/>
      <protection hidden="1"/>
    </xf>
    <xf numFmtId="9" fontId="1" fillId="0" borderId="11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left" vertical="center" indent="3"/>
      <protection hidden="1"/>
    </xf>
    <xf numFmtId="0" fontId="6" fillId="0" borderId="32" xfId="0" applyFont="1" applyBorder="1" applyAlignment="1" applyProtection="1">
      <alignment horizontal="left" vertical="center" indent="3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0" borderId="4" xfId="0" applyFont="1" applyBorder="1" applyProtection="1"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32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2" fontId="1" fillId="0" borderId="17" xfId="0" applyNumberFormat="1" applyFont="1" applyBorder="1" applyAlignment="1" applyProtection="1">
      <alignment horizontal="center" vertical="center"/>
      <protection hidden="1"/>
    </xf>
    <xf numFmtId="164" fontId="3" fillId="0" borderId="17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7"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3</xdr:col>
      <xdr:colOff>66675</xdr:colOff>
      <xdr:row>16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2000250" y="3105150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16</xdr:row>
      <xdr:rowOff>38100</xdr:rowOff>
    </xdr:from>
    <xdr:to>
      <xdr:col>3</xdr:col>
      <xdr:colOff>57150</xdr:colOff>
      <xdr:row>17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1990725" y="3267075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17</xdr:row>
      <xdr:rowOff>38100</xdr:rowOff>
    </xdr:from>
    <xdr:to>
      <xdr:col>3</xdr:col>
      <xdr:colOff>57150</xdr:colOff>
      <xdr:row>18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1990725" y="3429000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23</xdr:row>
      <xdr:rowOff>38100</xdr:rowOff>
    </xdr:from>
    <xdr:to>
      <xdr:col>3</xdr:col>
      <xdr:colOff>57150</xdr:colOff>
      <xdr:row>24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1990725" y="4133850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24</xdr:row>
      <xdr:rowOff>38100</xdr:rowOff>
    </xdr:from>
    <xdr:to>
      <xdr:col>3</xdr:col>
      <xdr:colOff>57150</xdr:colOff>
      <xdr:row>25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>
          <a:off x="1990725" y="4295775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25</xdr:row>
      <xdr:rowOff>38100</xdr:rowOff>
    </xdr:from>
    <xdr:to>
      <xdr:col>3</xdr:col>
      <xdr:colOff>57150</xdr:colOff>
      <xdr:row>26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1990725" y="4457700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29</xdr:row>
      <xdr:rowOff>38100</xdr:rowOff>
    </xdr:from>
    <xdr:to>
      <xdr:col>3</xdr:col>
      <xdr:colOff>57150</xdr:colOff>
      <xdr:row>30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H="1">
          <a:off x="1990725" y="4676775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30</xdr:row>
      <xdr:rowOff>38100</xdr:rowOff>
    </xdr:from>
    <xdr:to>
      <xdr:col>3</xdr:col>
      <xdr:colOff>57150</xdr:colOff>
      <xdr:row>31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1990725" y="4838700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31</xdr:row>
      <xdr:rowOff>38100</xdr:rowOff>
    </xdr:from>
    <xdr:to>
      <xdr:col>3</xdr:col>
      <xdr:colOff>57150</xdr:colOff>
      <xdr:row>32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1990725" y="5000625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35</xdr:row>
      <xdr:rowOff>38100</xdr:rowOff>
    </xdr:from>
    <xdr:to>
      <xdr:col>3</xdr:col>
      <xdr:colOff>57150</xdr:colOff>
      <xdr:row>36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1990725" y="5867400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36</xdr:row>
      <xdr:rowOff>38100</xdr:rowOff>
    </xdr:from>
    <xdr:to>
      <xdr:col>3</xdr:col>
      <xdr:colOff>57150</xdr:colOff>
      <xdr:row>37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>
          <a:off x="1990725" y="6029325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37</xdr:row>
      <xdr:rowOff>38100</xdr:rowOff>
    </xdr:from>
    <xdr:to>
      <xdr:col>3</xdr:col>
      <xdr:colOff>57150</xdr:colOff>
      <xdr:row>38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1990725" y="6191250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44</xdr:row>
      <xdr:rowOff>38100</xdr:rowOff>
    </xdr:from>
    <xdr:to>
      <xdr:col>3</xdr:col>
      <xdr:colOff>57150</xdr:colOff>
      <xdr:row>45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>
          <a:off x="1990725" y="7000875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45</xdr:row>
      <xdr:rowOff>38100</xdr:rowOff>
    </xdr:from>
    <xdr:to>
      <xdr:col>3</xdr:col>
      <xdr:colOff>57150</xdr:colOff>
      <xdr:row>46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H="1">
          <a:off x="1990725" y="7162800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46</xdr:row>
      <xdr:rowOff>38100</xdr:rowOff>
    </xdr:from>
    <xdr:to>
      <xdr:col>3</xdr:col>
      <xdr:colOff>57150</xdr:colOff>
      <xdr:row>47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H="1">
          <a:off x="1990725" y="7324725"/>
          <a:ext cx="66675" cy="123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838200</xdr:colOff>
      <xdr:row>0</xdr:row>
      <xdr:rowOff>50022</xdr:rowOff>
    </xdr:from>
    <xdr:to>
      <xdr:col>1</xdr:col>
      <xdr:colOff>464527</xdr:colOff>
      <xdr:row>4</xdr:row>
      <xdr:rowOff>19049</xdr:rowOff>
    </xdr:to>
    <xdr:pic>
      <xdr:nvPicPr>
        <xdr:cNvPr id="39" name="Picture 38" descr="Description: New DepED ZEAL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50022"/>
          <a:ext cx="759802" cy="692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51288</xdr:colOff>
      <xdr:row>38</xdr:row>
      <xdr:rowOff>190499</xdr:rowOff>
    </xdr:from>
    <xdr:ext cx="1230080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626576" y="7488114"/>
          <a:ext cx="1230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       +        +     )    /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85</xdr:row>
      <xdr:rowOff>84668</xdr:rowOff>
    </xdr:from>
    <xdr:ext cx="2190750" cy="8254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4382751"/>
          <a:ext cx="2190750" cy="825499"/>
        </a:xfrm>
        <a:prstGeom prst="rect">
          <a:avLst/>
        </a:prstGeom>
        <a:noFill/>
        <a:ln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>
              <a:latin typeface="Arial Narrow" pitchFamily="34" charset="0"/>
            </a:rPr>
            <a:t>Legend:</a:t>
          </a:r>
        </a:p>
        <a:p>
          <a:r>
            <a:rPr lang="en-US" sz="1000" b="1">
              <a:latin typeface="Arial Narrow" pitchFamily="34" charset="0"/>
            </a:rPr>
            <a:t>         Good    	:</a:t>
          </a:r>
          <a:r>
            <a:rPr lang="en-US" sz="1000" b="1" baseline="0">
              <a:latin typeface="Arial Narrow" pitchFamily="34" charset="0"/>
            </a:rPr>
            <a:t> 0.5 - 1.49</a:t>
          </a:r>
        </a:p>
        <a:p>
          <a:r>
            <a:rPr lang="en-US" sz="1000" b="1" baseline="0">
              <a:latin typeface="Arial Narrow" pitchFamily="34" charset="0"/>
            </a:rPr>
            <a:t>         Better 	: 1.5 - 2.49</a:t>
          </a:r>
        </a:p>
        <a:p>
          <a:r>
            <a:rPr lang="en-US" sz="1000" b="1" baseline="0">
              <a:latin typeface="Arial Narrow" pitchFamily="34" charset="0"/>
            </a:rPr>
            <a:t>         Best 	: 2.5 - 3.0</a:t>
          </a:r>
        </a:p>
        <a:p>
          <a:endParaRPr lang="en-US" sz="1000" b="1">
            <a:latin typeface="Arial Narrow" pitchFamily="34" charset="0"/>
          </a:endParaRPr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2592917" cy="8890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ACBE6CD-38A8-4DB2-9FF2-5A6AA8024AB7}"/>
            </a:ext>
          </a:extLst>
        </xdr:cNvPr>
        <xdr:cNvSpPr txBox="1"/>
      </xdr:nvSpPr>
      <xdr:spPr>
        <a:xfrm>
          <a:off x="0" y="17036143"/>
          <a:ext cx="2592917" cy="889000"/>
        </a:xfrm>
        <a:prstGeom prst="rect">
          <a:avLst/>
        </a:prstGeom>
        <a:noFill/>
        <a:ln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>
              <a:latin typeface="Arial Narrow" pitchFamily="34" charset="0"/>
            </a:rPr>
            <a:t>Legend:</a:t>
          </a:r>
        </a:p>
        <a:p>
          <a:r>
            <a:rPr lang="en-US" sz="1000" b="1">
              <a:latin typeface="Arial Narrow" pitchFamily="34" charset="0"/>
            </a:rPr>
            <a:t>         Level</a:t>
          </a:r>
          <a:r>
            <a:rPr lang="en-US" sz="1000" b="1" baseline="0">
              <a:latin typeface="Arial Narrow" pitchFamily="34" charset="0"/>
            </a:rPr>
            <a:t> I "Beginning"                 </a:t>
          </a:r>
          <a:r>
            <a:rPr lang="en-US" sz="1000" b="1">
              <a:latin typeface="Arial Narrow" pitchFamily="34" charset="0"/>
            </a:rPr>
            <a:t>:</a:t>
          </a:r>
          <a:r>
            <a:rPr lang="en-US" sz="1000" b="1" baseline="0">
              <a:latin typeface="Arial Narrow" pitchFamily="34" charset="0"/>
            </a:rPr>
            <a:t>  1.0- 2.0</a:t>
          </a:r>
        </a:p>
        <a:p>
          <a:r>
            <a:rPr lang="en-US" sz="1000" b="1" baseline="0">
              <a:latin typeface="Arial Narrow" pitchFamily="34" charset="0"/>
            </a:rPr>
            <a:t>         Level II "Proficient"                 :   2.1- 3.0</a:t>
          </a:r>
        </a:p>
        <a:p>
          <a:r>
            <a:rPr lang="en-US" sz="1000" b="1" baseline="0">
              <a:latin typeface="Arial Narrow" pitchFamily="34" charset="0"/>
            </a:rPr>
            <a:t>         Level III "Highly Proficient"    : 3.1 - 4.0</a:t>
          </a:r>
        </a:p>
        <a:p>
          <a:r>
            <a:rPr lang="en-US" sz="1000" b="1" baseline="0">
              <a:latin typeface="Arial Narrow" pitchFamily="34" charset="0"/>
            </a:rPr>
            <a:t>         Level IV "Distinguished"         : 4.1 - above</a:t>
          </a:r>
          <a:endParaRPr lang="en-US" sz="1000" b="1">
            <a:latin typeface="Arial Narrow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J23"/>
  <sheetViews>
    <sheetView topLeftCell="A3" workbookViewId="0">
      <selection activeCell="H24" sqref="H24"/>
    </sheetView>
  </sheetViews>
  <sheetFormatPr defaultRowHeight="15" x14ac:dyDescent="0.25"/>
  <sheetData>
    <row r="2" spans="1:10" ht="36" x14ac:dyDescent="0.55000000000000004">
      <c r="A2" s="109" t="s">
        <v>83</v>
      </c>
      <c r="B2" s="110"/>
      <c r="C2" s="110"/>
      <c r="D2" s="110"/>
      <c r="E2" s="110"/>
      <c r="F2" s="110"/>
      <c r="G2" s="110"/>
      <c r="H2" s="110"/>
      <c r="I2" s="110"/>
      <c r="J2" s="110"/>
    </row>
    <row r="4" spans="1:10" x14ac:dyDescent="0.25">
      <c r="A4" t="s">
        <v>89</v>
      </c>
    </row>
    <row r="5" spans="1:10" x14ac:dyDescent="0.25">
      <c r="B5" t="s">
        <v>84</v>
      </c>
    </row>
    <row r="6" spans="1:10" x14ac:dyDescent="0.25">
      <c r="B6" t="s">
        <v>85</v>
      </c>
    </row>
    <row r="7" spans="1:10" x14ac:dyDescent="0.25">
      <c r="B7" t="s">
        <v>86</v>
      </c>
    </row>
    <row r="9" spans="1:10" x14ac:dyDescent="0.25">
      <c r="B9" t="s">
        <v>80</v>
      </c>
    </row>
    <row r="11" spans="1:10" x14ac:dyDescent="0.25">
      <c r="A11" t="s">
        <v>81</v>
      </c>
    </row>
    <row r="12" spans="1:10" x14ac:dyDescent="0.25">
      <c r="B12" t="s">
        <v>87</v>
      </c>
    </row>
    <row r="14" spans="1:10" x14ac:dyDescent="0.25">
      <c r="B14" t="s">
        <v>82</v>
      </c>
    </row>
    <row r="16" spans="1:10" x14ac:dyDescent="0.25">
      <c r="B16" t="s">
        <v>88</v>
      </c>
    </row>
    <row r="18" spans="1:2" x14ac:dyDescent="0.25">
      <c r="A18" t="s">
        <v>90</v>
      </c>
    </row>
    <row r="21" spans="1:2" x14ac:dyDescent="0.25">
      <c r="B21" s="112"/>
    </row>
    <row r="23" spans="1:2" x14ac:dyDescent="0.25">
      <c r="B23" s="113"/>
    </row>
  </sheetData>
  <sheetProtection algorithmName="SHA-512" hashValue="tg41e2elNq2h6itML6ZE9f9mbjxOl38st/i/bjtm1bzPZLglspEhxFIAv6oczyzZdNHWa5YYBc3KrF8186xM5Q==" saltValue="GiFLBcOpvKcAYQeocPW5kQ==" spinCount="100000" sheet="1" objects="1" scenarios="1"/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64"/>
  <sheetViews>
    <sheetView view="pageBreakPreview" topLeftCell="A49" zoomScale="130" zoomScaleNormal="190" zoomScaleSheetLayoutView="130" workbookViewId="0">
      <selection activeCell="B67" sqref="B67"/>
    </sheetView>
  </sheetViews>
  <sheetFormatPr defaultRowHeight="12.75" x14ac:dyDescent="0.2"/>
  <cols>
    <col min="1" max="1" width="17" style="1" customWidth="1"/>
    <col min="2" max="2" width="11.7109375" style="3" customWidth="1"/>
    <col min="3" max="5" width="4.5703125" style="1" customWidth="1"/>
    <col min="6" max="6" width="5.7109375" style="1" customWidth="1"/>
    <col min="7" max="7" width="7.85546875" style="1" customWidth="1"/>
    <col min="8" max="8" width="7.42578125" style="1" customWidth="1"/>
    <col min="9" max="9" width="24.5703125" style="1" customWidth="1"/>
    <col min="10" max="16384" width="9.140625" style="1"/>
  </cols>
  <sheetData>
    <row r="1" spans="1:9" ht="13.5" x14ac:dyDescent="0.2">
      <c r="A1" s="191" t="s">
        <v>15</v>
      </c>
      <c r="B1" s="191"/>
      <c r="C1" s="191"/>
      <c r="D1" s="191"/>
      <c r="E1" s="191"/>
      <c r="F1" s="191"/>
      <c r="G1" s="191"/>
      <c r="H1" s="191"/>
      <c r="I1" s="191"/>
    </row>
    <row r="2" spans="1:9" ht="15" x14ac:dyDescent="0.2">
      <c r="A2" s="194" t="s">
        <v>16</v>
      </c>
      <c r="B2" s="194"/>
      <c r="C2" s="194"/>
      <c r="D2" s="194"/>
      <c r="E2" s="194"/>
      <c r="F2" s="194"/>
      <c r="G2" s="194"/>
      <c r="H2" s="194"/>
      <c r="I2" s="194"/>
    </row>
    <row r="3" spans="1:9" ht="13.5" x14ac:dyDescent="0.2">
      <c r="A3" s="191" t="s">
        <v>102</v>
      </c>
      <c r="B3" s="191"/>
      <c r="C3" s="191"/>
      <c r="D3" s="191"/>
      <c r="E3" s="191"/>
      <c r="F3" s="191"/>
      <c r="G3" s="191"/>
      <c r="H3" s="191"/>
      <c r="I3" s="191"/>
    </row>
    <row r="4" spans="1:9" ht="15" x14ac:dyDescent="0.2">
      <c r="A4" s="178" t="s">
        <v>103</v>
      </c>
      <c r="B4" s="178"/>
      <c r="C4" s="178"/>
      <c r="D4" s="178"/>
      <c r="E4" s="178"/>
      <c r="F4" s="178"/>
      <c r="G4" s="178"/>
      <c r="H4" s="178"/>
      <c r="I4" s="178"/>
    </row>
    <row r="5" spans="1:9" ht="17.25" x14ac:dyDescent="0.2">
      <c r="A5" s="6"/>
      <c r="B5" s="186"/>
      <c r="C5" s="186"/>
      <c r="D5" s="186"/>
      <c r="E5" s="186"/>
      <c r="F5" s="186"/>
      <c r="G5" s="186"/>
      <c r="H5" s="186"/>
      <c r="I5" s="8"/>
    </row>
    <row r="6" spans="1:9" ht="20.25" x14ac:dyDescent="0.3">
      <c r="A6" s="192" t="s">
        <v>34</v>
      </c>
      <c r="B6" s="192"/>
      <c r="C6" s="192"/>
      <c r="D6" s="192"/>
      <c r="E6" s="192"/>
      <c r="F6" s="192"/>
      <c r="G6" s="192"/>
      <c r="H6" s="192"/>
      <c r="I6" s="192"/>
    </row>
    <row r="7" spans="1:9" ht="14.25" x14ac:dyDescent="0.2">
      <c r="A7" s="193" t="s">
        <v>125</v>
      </c>
      <c r="B7" s="193"/>
      <c r="C7" s="193"/>
      <c r="D7" s="193"/>
      <c r="E7" s="193"/>
      <c r="F7" s="193"/>
      <c r="G7" s="193"/>
      <c r="H7" s="193"/>
      <c r="I7" s="193"/>
    </row>
    <row r="8" spans="1:9" x14ac:dyDescent="0.2">
      <c r="A8" s="8"/>
      <c r="B8" s="7"/>
      <c r="C8" s="8"/>
      <c r="D8" s="8"/>
      <c r="E8" s="8"/>
      <c r="F8" s="8"/>
      <c r="G8" s="8"/>
      <c r="H8" s="8"/>
      <c r="I8" s="8"/>
    </row>
    <row r="9" spans="1:9" x14ac:dyDescent="0.2">
      <c r="A9" s="8" t="s">
        <v>101</v>
      </c>
      <c r="B9" s="54"/>
      <c r="C9" s="9"/>
      <c r="D9" s="9"/>
      <c r="E9" s="9"/>
      <c r="F9" s="9"/>
      <c r="G9" s="9"/>
      <c r="H9" s="10" t="s">
        <v>18</v>
      </c>
      <c r="I9" s="56"/>
    </row>
    <row r="10" spans="1:9" x14ac:dyDescent="0.2">
      <c r="A10" s="8" t="s">
        <v>17</v>
      </c>
      <c r="B10" s="55"/>
      <c r="C10" s="8"/>
      <c r="D10" s="8"/>
      <c r="E10" s="8"/>
      <c r="F10" s="8"/>
      <c r="G10" s="8"/>
      <c r="H10" s="10" t="s">
        <v>19</v>
      </c>
      <c r="I10" s="108"/>
    </row>
    <row r="11" spans="1:9" x14ac:dyDescent="0.2">
      <c r="A11" s="8"/>
      <c r="B11" s="7"/>
      <c r="C11" s="8"/>
      <c r="D11" s="8"/>
      <c r="E11" s="8"/>
      <c r="F11" s="8"/>
      <c r="G11" s="8"/>
      <c r="H11" s="10"/>
      <c r="I11" s="8"/>
    </row>
    <row r="12" spans="1:9" ht="15.75" x14ac:dyDescent="0.25">
      <c r="A12" s="96" t="s">
        <v>20</v>
      </c>
      <c r="B12" s="7"/>
      <c r="C12" s="8"/>
      <c r="D12" s="8"/>
      <c r="E12" s="8"/>
      <c r="F12" s="8"/>
      <c r="G12" s="8"/>
      <c r="H12" s="8"/>
      <c r="I12" s="8"/>
    </row>
    <row r="13" spans="1:9" ht="15" customHeight="1" x14ac:dyDescent="0.2">
      <c r="A13" s="183" t="s">
        <v>21</v>
      </c>
      <c r="B13" s="184"/>
      <c r="C13" s="184"/>
      <c r="D13" s="184"/>
      <c r="E13" s="184"/>
      <c r="F13" s="184"/>
      <c r="G13" s="184"/>
      <c r="H13" s="184"/>
      <c r="I13" s="185"/>
    </row>
    <row r="14" spans="1:9" s="4" customFormat="1" ht="25.5" customHeight="1" x14ac:dyDescent="0.25">
      <c r="A14" s="11" t="s">
        <v>22</v>
      </c>
      <c r="B14" s="12" t="s">
        <v>23</v>
      </c>
      <c r="C14" s="175" t="s">
        <v>26</v>
      </c>
      <c r="D14" s="176"/>
      <c r="E14" s="176"/>
      <c r="F14" s="176"/>
      <c r="G14" s="177"/>
      <c r="H14" s="187" t="s">
        <v>0</v>
      </c>
      <c r="I14" s="188"/>
    </row>
    <row r="15" spans="1:9" ht="12.75" customHeight="1" x14ac:dyDescent="0.2">
      <c r="A15" s="13" t="s">
        <v>124</v>
      </c>
      <c r="B15" s="52">
        <v>350</v>
      </c>
      <c r="C15" s="14"/>
      <c r="D15" s="15"/>
      <c r="E15" s="15"/>
      <c r="F15" s="15"/>
      <c r="G15" s="16"/>
      <c r="H15" s="189"/>
      <c r="I15" s="190"/>
    </row>
    <row r="16" spans="1:9" x14ac:dyDescent="0.2">
      <c r="A16" s="111" t="s">
        <v>112</v>
      </c>
      <c r="B16" s="53">
        <v>320</v>
      </c>
      <c r="C16" s="17">
        <f>B16-$B$15</f>
        <v>-30</v>
      </c>
      <c r="D16" s="18">
        <f>IFERROR($B$15,0)</f>
        <v>350</v>
      </c>
      <c r="E16" s="19" t="s">
        <v>24</v>
      </c>
      <c r="F16" s="20" t="s">
        <v>25</v>
      </c>
      <c r="G16" s="21">
        <f>IFERROR((B16-$B$15)/$B$15*100,0)</f>
        <v>-8.5714285714285712</v>
      </c>
      <c r="H16" s="162" t="s">
        <v>1</v>
      </c>
      <c r="I16" s="163"/>
    </row>
    <row r="17" spans="1:9" x14ac:dyDescent="0.2">
      <c r="A17" s="111" t="s">
        <v>113</v>
      </c>
      <c r="B17" s="53">
        <v>289</v>
      </c>
      <c r="C17" s="17">
        <f t="shared" ref="C17:C18" si="0">B17-$B$15</f>
        <v>-61</v>
      </c>
      <c r="D17" s="18">
        <f t="shared" ref="D17:D18" si="1">IFERROR($B$15,0)</f>
        <v>350</v>
      </c>
      <c r="E17" s="19" t="s">
        <v>24</v>
      </c>
      <c r="F17" s="20" t="s">
        <v>25</v>
      </c>
      <c r="G17" s="21">
        <f t="shared" ref="G17:G18" si="2">IFERROR((B17-$B$15)/$B$15*100,0)</f>
        <v>-17.428571428571431</v>
      </c>
      <c r="H17" s="162" t="s">
        <v>2</v>
      </c>
      <c r="I17" s="163"/>
    </row>
    <row r="18" spans="1:9" x14ac:dyDescent="0.2">
      <c r="A18" s="111" t="s">
        <v>123</v>
      </c>
      <c r="B18" s="53">
        <v>290</v>
      </c>
      <c r="C18" s="17">
        <f t="shared" si="0"/>
        <v>-60</v>
      </c>
      <c r="D18" s="18">
        <f t="shared" si="1"/>
        <v>350</v>
      </c>
      <c r="E18" s="19" t="s">
        <v>24</v>
      </c>
      <c r="F18" s="20" t="s">
        <v>25</v>
      </c>
      <c r="G18" s="21">
        <f t="shared" si="2"/>
        <v>-17.142857142857142</v>
      </c>
      <c r="H18" s="164" t="s">
        <v>3</v>
      </c>
      <c r="I18" s="165"/>
    </row>
    <row r="19" spans="1:9" s="5" customFormat="1" ht="16.5" customHeight="1" x14ac:dyDescent="0.25">
      <c r="A19" s="22" t="s">
        <v>4</v>
      </c>
      <c r="B19" s="23"/>
      <c r="C19" s="24"/>
      <c r="D19" s="24"/>
      <c r="E19" s="24"/>
      <c r="F19" s="24"/>
      <c r="G19" s="25">
        <f>IFERROR(AVERAGE(G16:G18),0)</f>
        <v>-14.38095238095238</v>
      </c>
      <c r="H19" s="26" t="str">
        <f>IF(G19&gt;6.99,"3",IF(G19&gt;4.99,"2",IF(G19&gt;2.99,"1","0")))</f>
        <v>0</v>
      </c>
      <c r="I19" s="27" t="str">
        <f>IF(G19&gt;6.99,"High",IF(G19&gt;4.99,"Average",IF(G19&gt;2.99,"Marginal","0")))</f>
        <v>0</v>
      </c>
    </row>
    <row r="20" spans="1:9" s="5" customFormat="1" ht="15" customHeight="1" x14ac:dyDescent="0.25">
      <c r="A20" s="174"/>
      <c r="B20" s="174"/>
      <c r="C20" s="174"/>
      <c r="D20" s="174"/>
      <c r="E20" s="174"/>
      <c r="F20" s="174"/>
      <c r="G20" s="174"/>
      <c r="H20" s="174"/>
      <c r="I20" s="174"/>
    </row>
    <row r="21" spans="1:9" ht="15" customHeight="1" x14ac:dyDescent="0.2">
      <c r="A21" s="183" t="s">
        <v>28</v>
      </c>
      <c r="B21" s="184"/>
      <c r="C21" s="184"/>
      <c r="D21" s="184"/>
      <c r="E21" s="184"/>
      <c r="F21" s="184"/>
      <c r="G21" s="184"/>
      <c r="H21" s="184"/>
      <c r="I21" s="185"/>
    </row>
    <row r="22" spans="1:9" ht="25.5" customHeight="1" x14ac:dyDescent="0.2">
      <c r="A22" s="29" t="s">
        <v>22</v>
      </c>
      <c r="B22" s="30" t="s">
        <v>5</v>
      </c>
      <c r="C22" s="180" t="s">
        <v>29</v>
      </c>
      <c r="D22" s="181"/>
      <c r="E22" s="181"/>
      <c r="F22" s="181"/>
      <c r="G22" s="182"/>
      <c r="H22" s="31"/>
      <c r="I22" s="32"/>
    </row>
    <row r="23" spans="1:9" ht="12.75" customHeight="1" x14ac:dyDescent="0.2">
      <c r="A23" s="13" t="s">
        <v>124</v>
      </c>
      <c r="B23" s="149">
        <f>source_PIs!B4</f>
        <v>5</v>
      </c>
      <c r="C23" s="14"/>
      <c r="D23" s="15"/>
      <c r="E23" s="15"/>
      <c r="F23" s="15"/>
      <c r="G23" s="16"/>
      <c r="H23" s="33"/>
      <c r="I23" s="32"/>
    </row>
    <row r="24" spans="1:9" x14ac:dyDescent="0.2">
      <c r="A24" s="111" t="s">
        <v>112</v>
      </c>
      <c r="B24" s="147">
        <f>source_PIs!D6</f>
        <v>83.333333333333343</v>
      </c>
      <c r="C24" s="17">
        <f>IFERROR(B24-$B$23,0)</f>
        <v>78.333333333333343</v>
      </c>
      <c r="D24" s="18">
        <f>IFERROR($B$23,0)</f>
        <v>5</v>
      </c>
      <c r="E24" s="19" t="s">
        <v>24</v>
      </c>
      <c r="F24" s="20" t="s">
        <v>25</v>
      </c>
      <c r="G24" s="21">
        <f>IFERROR((B24-$B$23)/$B$23*100,0)</f>
        <v>1566.6666666666667</v>
      </c>
      <c r="H24" s="162" t="s">
        <v>30</v>
      </c>
      <c r="I24" s="163"/>
    </row>
    <row r="25" spans="1:9" x14ac:dyDescent="0.2">
      <c r="A25" s="111" t="s">
        <v>113</v>
      </c>
      <c r="B25" s="147">
        <f>source_PIs!D7</f>
        <v>0.625</v>
      </c>
      <c r="C25" s="17">
        <f t="shared" ref="C25:C26" si="3">IFERROR(B25-$B$23,0)</f>
        <v>-4.375</v>
      </c>
      <c r="D25" s="18">
        <f t="shared" ref="D25:D26" si="4">IFERROR($B$23,0)</f>
        <v>5</v>
      </c>
      <c r="E25" s="19" t="s">
        <v>24</v>
      </c>
      <c r="F25" s="20" t="s">
        <v>25</v>
      </c>
      <c r="G25" s="21">
        <f t="shared" ref="G25:G26" si="5">IFERROR((B25-$B$23)/$B$23*100,0)</f>
        <v>-87.5</v>
      </c>
      <c r="H25" s="162" t="s">
        <v>31</v>
      </c>
      <c r="I25" s="163"/>
    </row>
    <row r="26" spans="1:9" x14ac:dyDescent="0.2">
      <c r="A26" s="111" t="s">
        <v>123</v>
      </c>
      <c r="B26" s="147">
        <f>source_PIs!D8</f>
        <v>0.33333333333333337</v>
      </c>
      <c r="C26" s="17">
        <f t="shared" si="3"/>
        <v>-4.666666666666667</v>
      </c>
      <c r="D26" s="18">
        <f t="shared" si="4"/>
        <v>5</v>
      </c>
      <c r="E26" s="19" t="s">
        <v>24</v>
      </c>
      <c r="F26" s="20" t="s">
        <v>25</v>
      </c>
      <c r="G26" s="21">
        <f t="shared" si="5"/>
        <v>-93.333333333333329</v>
      </c>
      <c r="H26" s="179" t="s">
        <v>32</v>
      </c>
      <c r="I26" s="165"/>
    </row>
    <row r="27" spans="1:9" s="5" customFormat="1" ht="16.5" customHeight="1" x14ac:dyDescent="0.25">
      <c r="A27" s="22" t="s">
        <v>6</v>
      </c>
      <c r="B27" s="23">
        <v>0.5</v>
      </c>
      <c r="C27" s="24"/>
      <c r="D27" s="24"/>
      <c r="E27" s="24"/>
      <c r="F27" s="24"/>
      <c r="G27" s="25">
        <f>AVERAGE(G24:G26)</f>
        <v>461.94444444444451</v>
      </c>
      <c r="H27" s="26" t="str">
        <f>IF(G27&lt;-99.99,"3",IF(G27&lt;-49.99,"2",IF(G27&lt;-24.99,"1","0")))</f>
        <v>0</v>
      </c>
      <c r="I27" s="27" t="str">
        <f>IF(G27&lt;-99.99,"High",IF(G27&lt;-49.99,"Average",IF(G27&lt;-24.99,"Marginal","0")))</f>
        <v>0</v>
      </c>
    </row>
    <row r="28" spans="1:9" ht="25.5" customHeight="1" x14ac:dyDescent="0.2">
      <c r="A28" s="11" t="s">
        <v>22</v>
      </c>
      <c r="B28" s="34" t="s">
        <v>7</v>
      </c>
      <c r="C28" s="175" t="s">
        <v>26</v>
      </c>
      <c r="D28" s="176"/>
      <c r="E28" s="176"/>
      <c r="F28" s="176"/>
      <c r="G28" s="177"/>
      <c r="H28" s="35"/>
      <c r="I28" s="36"/>
    </row>
    <row r="29" spans="1:9" ht="12.75" customHeight="1" x14ac:dyDescent="0.2">
      <c r="A29" s="13" t="s">
        <v>124</v>
      </c>
      <c r="B29" s="149">
        <f>source_PIs!F4</f>
        <v>60</v>
      </c>
      <c r="C29" s="14"/>
      <c r="D29" s="15"/>
      <c r="E29" s="15"/>
      <c r="F29" s="15"/>
      <c r="G29" s="16"/>
      <c r="H29" s="33"/>
      <c r="I29" s="32"/>
    </row>
    <row r="30" spans="1:9" x14ac:dyDescent="0.2">
      <c r="A30" s="111" t="s">
        <v>112</v>
      </c>
      <c r="B30" s="147">
        <f>source_PIs!H6</f>
        <v>80</v>
      </c>
      <c r="C30" s="17">
        <f>IFERROR(B30-$B$29,0)</f>
        <v>20</v>
      </c>
      <c r="D30" s="18">
        <f>$B$29</f>
        <v>60</v>
      </c>
      <c r="E30" s="19" t="s">
        <v>24</v>
      </c>
      <c r="F30" s="20" t="s">
        <v>25</v>
      </c>
      <c r="G30" s="21">
        <f>IFERROR((B30-$B$29)/$B$29*100,0)</f>
        <v>33.333333333333329</v>
      </c>
      <c r="H30" s="31" t="s">
        <v>8</v>
      </c>
      <c r="I30" s="32"/>
    </row>
    <row r="31" spans="1:9" x14ac:dyDescent="0.2">
      <c r="A31" s="111" t="s">
        <v>113</v>
      </c>
      <c r="B31" s="147">
        <f>source_PIs!H7</f>
        <v>100</v>
      </c>
      <c r="C31" s="17">
        <f t="shared" ref="C31:C32" si="6">IFERROR(B31-$B$29,0)</f>
        <v>40</v>
      </c>
      <c r="D31" s="18">
        <f t="shared" ref="D31:D32" si="7">$B$29</f>
        <v>60</v>
      </c>
      <c r="E31" s="19" t="s">
        <v>24</v>
      </c>
      <c r="F31" s="20" t="s">
        <v>25</v>
      </c>
      <c r="G31" s="21">
        <f t="shared" ref="G31:G32" si="8">IFERROR((B31-$B$29)/$B$29*100,0)</f>
        <v>66.666666666666657</v>
      </c>
      <c r="H31" s="31" t="s">
        <v>9</v>
      </c>
      <c r="I31" s="32"/>
    </row>
    <row r="32" spans="1:9" x14ac:dyDescent="0.2">
      <c r="A32" s="111" t="s">
        <v>123</v>
      </c>
      <c r="B32" s="147">
        <f>source_PIs!H8</f>
        <v>86</v>
      </c>
      <c r="C32" s="17">
        <f t="shared" si="6"/>
        <v>26</v>
      </c>
      <c r="D32" s="18">
        <f t="shared" si="7"/>
        <v>60</v>
      </c>
      <c r="E32" s="19" t="s">
        <v>24</v>
      </c>
      <c r="F32" s="20" t="s">
        <v>25</v>
      </c>
      <c r="G32" s="21">
        <f t="shared" si="8"/>
        <v>43.333333333333336</v>
      </c>
      <c r="H32" s="31" t="s">
        <v>10</v>
      </c>
      <c r="I32" s="32"/>
    </row>
    <row r="33" spans="1:9" s="4" customFormat="1" ht="16.5" customHeight="1" x14ac:dyDescent="0.25">
      <c r="A33" s="22" t="s">
        <v>4</v>
      </c>
      <c r="B33" s="23"/>
      <c r="C33" s="24"/>
      <c r="D33" s="24"/>
      <c r="E33" s="24"/>
      <c r="F33" s="37"/>
      <c r="G33" s="25">
        <f>AVERAGE(G30:G32)</f>
        <v>47.777777777777771</v>
      </c>
      <c r="H33" s="26" t="str">
        <f>IF(G33&gt;9.99,"3",IF(G33&gt;6.99,"2",IF(G33&gt;4.99,"1","0")))</f>
        <v>3</v>
      </c>
      <c r="I33" s="27" t="str">
        <f>IF(G33&gt;9.99,"High",IF(G33&gt;6.99,"Average",IF(G33&gt;4.99,"Marginal","0")))</f>
        <v>High</v>
      </c>
    </row>
    <row r="34" spans="1:9" ht="25.5" customHeight="1" x14ac:dyDescent="0.2">
      <c r="A34" s="11" t="s">
        <v>22</v>
      </c>
      <c r="B34" s="34" t="s">
        <v>11</v>
      </c>
      <c r="C34" s="175" t="s">
        <v>26</v>
      </c>
      <c r="D34" s="176"/>
      <c r="E34" s="176"/>
      <c r="F34" s="176"/>
      <c r="G34" s="177"/>
      <c r="H34" s="35"/>
      <c r="I34" s="36"/>
    </row>
    <row r="35" spans="1:9" ht="12.75" customHeight="1" x14ac:dyDescent="0.2">
      <c r="A35" s="13" t="s">
        <v>124</v>
      </c>
      <c r="B35" s="149">
        <f>source_PIs!J4</f>
        <v>45</v>
      </c>
      <c r="C35" s="14"/>
      <c r="D35" s="15"/>
      <c r="E35" s="15"/>
      <c r="F35" s="15"/>
      <c r="G35" s="16"/>
      <c r="H35" s="33"/>
      <c r="I35" s="32"/>
    </row>
    <row r="36" spans="1:9" x14ac:dyDescent="0.2">
      <c r="A36" s="111" t="s">
        <v>112</v>
      </c>
      <c r="B36" s="147">
        <f>source_PIs!L6</f>
        <v>144.44444444444443</v>
      </c>
      <c r="C36" s="17">
        <f>IFERROR(B36-$B$35,0)</f>
        <v>99.444444444444429</v>
      </c>
      <c r="D36" s="18">
        <f>$B$35</f>
        <v>45</v>
      </c>
      <c r="E36" s="19" t="s">
        <v>24</v>
      </c>
      <c r="F36" s="20" t="s">
        <v>25</v>
      </c>
      <c r="G36" s="21">
        <f>IFERROR((B36-$B$35)/$B$35*100,0)</f>
        <v>220.98765432098762</v>
      </c>
      <c r="H36" s="31" t="s">
        <v>8</v>
      </c>
      <c r="I36" s="32"/>
    </row>
    <row r="37" spans="1:9" x14ac:dyDescent="0.2">
      <c r="A37" s="111" t="s">
        <v>113</v>
      </c>
      <c r="B37" s="147">
        <f>source_PIs!L7</f>
        <v>112.5</v>
      </c>
      <c r="C37" s="17">
        <f t="shared" ref="C37:C38" si="9">IFERROR(B37-$B$35,0)</f>
        <v>67.5</v>
      </c>
      <c r="D37" s="18">
        <f t="shared" ref="D37:D38" si="10">$B$35</f>
        <v>45</v>
      </c>
      <c r="E37" s="19" t="s">
        <v>24</v>
      </c>
      <c r="F37" s="20" t="s">
        <v>25</v>
      </c>
      <c r="G37" s="21">
        <f t="shared" ref="G37:G38" si="11">IFERROR((B37-$B$35)/$B$35*100,0)</f>
        <v>150</v>
      </c>
      <c r="H37" s="31" t="s">
        <v>9</v>
      </c>
      <c r="I37" s="32"/>
    </row>
    <row r="38" spans="1:9" x14ac:dyDescent="0.2">
      <c r="A38" s="111" t="s">
        <v>123</v>
      </c>
      <c r="B38" s="147">
        <f>source_PIs!L8</f>
        <v>114.99999999999999</v>
      </c>
      <c r="C38" s="17">
        <f t="shared" si="9"/>
        <v>69.999999999999986</v>
      </c>
      <c r="D38" s="18">
        <f t="shared" si="10"/>
        <v>45</v>
      </c>
      <c r="E38" s="19" t="s">
        <v>24</v>
      </c>
      <c r="F38" s="20" t="s">
        <v>25</v>
      </c>
      <c r="G38" s="21">
        <f t="shared" si="11"/>
        <v>155.55555555555551</v>
      </c>
      <c r="H38" s="31" t="s">
        <v>10</v>
      </c>
      <c r="I38" s="32"/>
    </row>
    <row r="39" spans="1:9" s="4" customFormat="1" ht="16.5" customHeight="1" x14ac:dyDescent="0.25">
      <c r="A39" s="22" t="s">
        <v>4</v>
      </c>
      <c r="B39" s="23"/>
      <c r="C39" s="24"/>
      <c r="D39" s="24"/>
      <c r="E39" s="24"/>
      <c r="F39" s="37"/>
      <c r="G39" s="25">
        <f>AVERAGE(G36:G38)</f>
        <v>175.51440329218107</v>
      </c>
      <c r="H39" s="26" t="str">
        <f>IF(G39&gt;9.99,"3",IF(G39&gt;6.99,"2",IF(G39&gt;4.99,"1","0")))</f>
        <v>3</v>
      </c>
      <c r="I39" s="27" t="str">
        <f>IF(G39&gt;9.99,"High",IF(G39&gt;6.99,"Average",IF(G39&gt;4.99,"Marginal","0")))</f>
        <v>High</v>
      </c>
    </row>
    <row r="40" spans="1:9" s="4" customFormat="1" ht="18" customHeight="1" x14ac:dyDescent="0.25">
      <c r="A40" s="38" t="s">
        <v>12</v>
      </c>
      <c r="B40" s="39"/>
      <c r="C40" s="40" t="str">
        <f>H27</f>
        <v>0</v>
      </c>
      <c r="D40" s="40" t="str">
        <f>H33</f>
        <v>3</v>
      </c>
      <c r="E40" s="40" t="str">
        <f>H39</f>
        <v>3</v>
      </c>
      <c r="F40" s="40">
        <v>3</v>
      </c>
      <c r="G40" s="41" t="s">
        <v>25</v>
      </c>
      <c r="H40" s="172">
        <f>(H27+H33+H39)/3</f>
        <v>2</v>
      </c>
      <c r="I40" s="173"/>
    </row>
    <row r="41" spans="1:9" s="5" customFormat="1" ht="15" customHeight="1" x14ac:dyDescent="0.25">
      <c r="A41" s="174"/>
      <c r="B41" s="174"/>
      <c r="C41" s="174"/>
      <c r="D41" s="174"/>
      <c r="E41" s="174"/>
      <c r="F41" s="174"/>
      <c r="G41" s="174"/>
      <c r="H41" s="174"/>
      <c r="I41" s="174"/>
    </row>
    <row r="42" spans="1:9" ht="15" customHeight="1" x14ac:dyDescent="0.2">
      <c r="A42" s="183" t="s">
        <v>33</v>
      </c>
      <c r="B42" s="184"/>
      <c r="C42" s="184"/>
      <c r="D42" s="184"/>
      <c r="E42" s="184"/>
      <c r="F42" s="184"/>
      <c r="G42" s="184"/>
      <c r="H42" s="184"/>
      <c r="I42" s="185"/>
    </row>
    <row r="43" spans="1:9" ht="51" customHeight="1" x14ac:dyDescent="0.2">
      <c r="A43" s="11" t="s">
        <v>22</v>
      </c>
      <c r="B43" s="126" t="s">
        <v>126</v>
      </c>
      <c r="C43" s="175" t="s">
        <v>26</v>
      </c>
      <c r="D43" s="176"/>
      <c r="E43" s="176"/>
      <c r="F43" s="176"/>
      <c r="G43" s="177"/>
      <c r="H43" s="35"/>
      <c r="I43" s="36"/>
    </row>
    <row r="44" spans="1:9" ht="12.75" customHeight="1" x14ac:dyDescent="0.2">
      <c r="A44" s="13" t="s">
        <v>124</v>
      </c>
      <c r="B44" s="53">
        <v>89</v>
      </c>
      <c r="C44" s="14"/>
      <c r="D44" s="15"/>
      <c r="E44" s="15"/>
      <c r="F44" s="15"/>
      <c r="G44" s="16"/>
      <c r="H44" s="33"/>
      <c r="I44" s="146"/>
    </row>
    <row r="45" spans="1:9" x14ac:dyDescent="0.2">
      <c r="A45" s="111" t="s">
        <v>112</v>
      </c>
      <c r="B45" s="53">
        <v>87</v>
      </c>
      <c r="C45" s="17">
        <f>IFERROR(B45-$B$44,0)</f>
        <v>-2</v>
      </c>
      <c r="D45" s="18">
        <f>$B$44</f>
        <v>89</v>
      </c>
      <c r="E45" s="19" t="s">
        <v>24</v>
      </c>
      <c r="F45" s="20" t="s">
        <v>25</v>
      </c>
      <c r="G45" s="21">
        <f>IFERROR((B45-$B$44)/$B$44*100,0)</f>
        <v>-2.2471910112359552</v>
      </c>
      <c r="H45" s="31" t="s">
        <v>27</v>
      </c>
      <c r="I45" s="146"/>
    </row>
    <row r="46" spans="1:9" x14ac:dyDescent="0.2">
      <c r="A46" s="111" t="s">
        <v>113</v>
      </c>
      <c r="B46" s="53">
        <v>87</v>
      </c>
      <c r="C46" s="17">
        <f t="shared" ref="C46:C47" si="12">IFERROR(B46-$B$44,0)</f>
        <v>-2</v>
      </c>
      <c r="D46" s="18">
        <f t="shared" ref="D46:D47" si="13">$B$44</f>
        <v>89</v>
      </c>
      <c r="E46" s="19" t="s">
        <v>24</v>
      </c>
      <c r="F46" s="20" t="s">
        <v>25</v>
      </c>
      <c r="G46" s="21">
        <f t="shared" ref="G46:G47" si="14">IFERROR((B46-$B$44)/$B$44*100,0)</f>
        <v>-2.2471910112359552</v>
      </c>
      <c r="H46" s="31" t="s">
        <v>2</v>
      </c>
      <c r="I46" s="146"/>
    </row>
    <row r="47" spans="1:9" x14ac:dyDescent="0.2">
      <c r="A47" s="111" t="s">
        <v>123</v>
      </c>
      <c r="B47" s="53">
        <v>88</v>
      </c>
      <c r="C47" s="17">
        <f t="shared" si="12"/>
        <v>-1</v>
      </c>
      <c r="D47" s="18">
        <f t="shared" si="13"/>
        <v>89</v>
      </c>
      <c r="E47" s="19" t="s">
        <v>24</v>
      </c>
      <c r="F47" s="20" t="s">
        <v>25</v>
      </c>
      <c r="G47" s="21">
        <f t="shared" si="14"/>
        <v>-1.1235955056179776</v>
      </c>
      <c r="H47" s="31" t="s">
        <v>3</v>
      </c>
      <c r="I47" s="146"/>
    </row>
    <row r="48" spans="1:9" s="4" customFormat="1" ht="16.5" customHeight="1" x14ac:dyDescent="0.25">
      <c r="A48" s="42" t="s">
        <v>4</v>
      </c>
      <c r="B48" s="43"/>
      <c r="C48" s="24"/>
      <c r="D48" s="24"/>
      <c r="E48" s="24"/>
      <c r="F48" s="37"/>
      <c r="G48" s="25">
        <f>AVERAGE(G45:G47)</f>
        <v>-1.8726591760299627</v>
      </c>
      <c r="H48" s="26" t="str">
        <f>IF(G48&gt;6.99,"3",IF(G48&gt;4.99,"2",IF(G48&gt;1.99,"1","0")))</f>
        <v>0</v>
      </c>
      <c r="I48" s="27" t="str">
        <f>IF(G48&gt;6.99,"High",IF(G48&gt;4.99,"Average",IF(G48&gt;1.99,"Marginal","0")))</f>
        <v>0</v>
      </c>
    </row>
    <row r="49" spans="1:9" x14ac:dyDescent="0.2">
      <c r="A49" s="44"/>
      <c r="B49" s="44"/>
      <c r="C49" s="44"/>
      <c r="D49" s="44"/>
      <c r="E49" s="44"/>
      <c r="F49" s="44"/>
      <c r="G49" s="44"/>
      <c r="H49" s="44"/>
      <c r="I49" s="8"/>
    </row>
    <row r="50" spans="1:9" s="2" customFormat="1" x14ac:dyDescent="0.2">
      <c r="A50" s="8"/>
      <c r="B50" s="7"/>
      <c r="C50" s="8"/>
      <c r="D50" s="8"/>
      <c r="E50" s="8"/>
      <c r="F50" s="45"/>
      <c r="G50" s="8"/>
      <c r="H50" s="8"/>
      <c r="I50" s="8"/>
    </row>
    <row r="51" spans="1:9" x14ac:dyDescent="0.2">
      <c r="A51" s="8" t="s">
        <v>35</v>
      </c>
      <c r="B51" s="7"/>
      <c r="C51" s="8"/>
      <c r="D51" s="8"/>
      <c r="E51" s="8"/>
      <c r="F51" s="7"/>
      <c r="G51" s="8"/>
      <c r="H51" s="8"/>
      <c r="I51" s="8"/>
    </row>
    <row r="52" spans="1:9" s="4" customFormat="1" ht="18.75" customHeight="1" x14ac:dyDescent="0.25">
      <c r="A52" s="170" t="s">
        <v>36</v>
      </c>
      <c r="B52" s="171"/>
      <c r="C52" s="171" t="s">
        <v>37</v>
      </c>
      <c r="D52" s="171"/>
      <c r="E52" s="171"/>
      <c r="F52" s="171" t="s">
        <v>38</v>
      </c>
      <c r="G52" s="171"/>
      <c r="H52" s="171"/>
      <c r="I52" s="47" t="s">
        <v>39</v>
      </c>
    </row>
    <row r="53" spans="1:9" x14ac:dyDescent="0.2">
      <c r="A53" s="166" t="str">
        <f>A13</f>
        <v>A. ACCESS</v>
      </c>
      <c r="B53" s="167"/>
      <c r="C53" s="168">
        <v>0.45</v>
      </c>
      <c r="D53" s="169"/>
      <c r="E53" s="169"/>
      <c r="F53" s="169" t="str">
        <f>H19</f>
        <v>0</v>
      </c>
      <c r="G53" s="169"/>
      <c r="H53" s="169"/>
      <c r="I53" s="48">
        <f>F53*C53</f>
        <v>0</v>
      </c>
    </row>
    <row r="54" spans="1:9" x14ac:dyDescent="0.2">
      <c r="A54" s="155" t="str">
        <f>A21</f>
        <v>B. EFFECIENCY</v>
      </c>
      <c r="B54" s="156"/>
      <c r="C54" s="157">
        <v>0.25</v>
      </c>
      <c r="D54" s="158"/>
      <c r="E54" s="158"/>
      <c r="F54" s="158">
        <f>H40</f>
        <v>2</v>
      </c>
      <c r="G54" s="158"/>
      <c r="H54" s="158"/>
      <c r="I54" s="49">
        <f t="shared" ref="I54:I55" si="15">F54*C54</f>
        <v>0.5</v>
      </c>
    </row>
    <row r="55" spans="1:9" x14ac:dyDescent="0.2">
      <c r="A55" s="155" t="str">
        <f>A42</f>
        <v>C. QUALITY</v>
      </c>
      <c r="B55" s="156"/>
      <c r="C55" s="157">
        <v>0.3</v>
      </c>
      <c r="D55" s="158"/>
      <c r="E55" s="158"/>
      <c r="F55" s="158" t="str">
        <f>H48</f>
        <v>0</v>
      </c>
      <c r="G55" s="158"/>
      <c r="H55" s="158"/>
      <c r="I55" s="49">
        <f t="shared" si="15"/>
        <v>0</v>
      </c>
    </row>
    <row r="56" spans="1:9" x14ac:dyDescent="0.2">
      <c r="A56" s="159" t="s">
        <v>14</v>
      </c>
      <c r="B56" s="160"/>
      <c r="C56" s="161">
        <v>1</v>
      </c>
      <c r="D56" s="160"/>
      <c r="E56" s="160"/>
      <c r="F56" s="160"/>
      <c r="G56" s="160"/>
      <c r="H56" s="160"/>
      <c r="I56" s="50">
        <f>SUM(I53:I55)</f>
        <v>0.5</v>
      </c>
    </row>
    <row r="57" spans="1:9" ht="15.75" x14ac:dyDescent="0.25">
      <c r="A57" s="8"/>
      <c r="B57" s="7"/>
      <c r="C57" s="8"/>
      <c r="D57" s="8"/>
      <c r="E57" s="8"/>
      <c r="F57" s="8"/>
      <c r="G57" s="8"/>
      <c r="H57" s="8"/>
      <c r="I57" s="51" t="str">
        <f>IF(I56&gt;2.49,"Best",IF(I56&gt;1.49,"Better",IF(I56&gt;0.49,"Good","0")))</f>
        <v>Good</v>
      </c>
    </row>
    <row r="58" spans="1:9" x14ac:dyDescent="0.2">
      <c r="A58" s="8" t="s">
        <v>13</v>
      </c>
      <c r="B58" s="8" t="s">
        <v>40</v>
      </c>
      <c r="C58" s="8" t="s">
        <v>44</v>
      </c>
      <c r="D58" s="8"/>
      <c r="E58" s="8"/>
      <c r="F58" s="8"/>
      <c r="G58" s="8"/>
      <c r="H58" s="8"/>
      <c r="I58" s="8"/>
    </row>
    <row r="59" spans="1:9" x14ac:dyDescent="0.2">
      <c r="A59" s="8"/>
      <c r="B59" s="8" t="s">
        <v>41</v>
      </c>
      <c r="C59" s="8" t="s">
        <v>48</v>
      </c>
      <c r="D59" s="8"/>
      <c r="E59" s="8"/>
      <c r="F59" s="8"/>
      <c r="G59" s="8" t="s">
        <v>46</v>
      </c>
      <c r="H59" s="8"/>
      <c r="I59" s="8" t="s">
        <v>47</v>
      </c>
    </row>
    <row r="60" spans="1:9" x14ac:dyDescent="0.2">
      <c r="A60" s="8"/>
      <c r="B60" s="8" t="s">
        <v>42</v>
      </c>
      <c r="C60" s="8" t="s">
        <v>43</v>
      </c>
      <c r="D60" s="8"/>
      <c r="E60" s="8"/>
      <c r="F60" s="8"/>
      <c r="G60" s="8"/>
      <c r="H60" s="8"/>
      <c r="I60" s="8" t="s">
        <v>45</v>
      </c>
    </row>
    <row r="62" spans="1:9" x14ac:dyDescent="0.2">
      <c r="A62" s="1" t="s">
        <v>121</v>
      </c>
    </row>
    <row r="63" spans="1:9" x14ac:dyDescent="0.2">
      <c r="B63" s="154" t="s">
        <v>122</v>
      </c>
      <c r="C63" s="154"/>
      <c r="D63" s="154"/>
      <c r="E63" s="154"/>
      <c r="F63" s="154"/>
      <c r="G63" s="154"/>
      <c r="H63" s="154"/>
      <c r="I63" s="154"/>
    </row>
    <row r="64" spans="1:9" x14ac:dyDescent="0.2">
      <c r="B64" s="154"/>
      <c r="C64" s="154"/>
      <c r="D64" s="154"/>
      <c r="E64" s="154"/>
      <c r="F64" s="154"/>
      <c r="G64" s="154"/>
      <c r="H64" s="154"/>
      <c r="I64" s="154"/>
    </row>
  </sheetData>
  <sheetProtection algorithmName="SHA-512" hashValue="J2iHVlm3ic2AAs1H7Paq3ufR2Ab0borCBacDx1ea44uS1FCePHHitQmCGytAUXxiVvRqcOZXcxA3FGrYaW0NDA==" saltValue="5nxZrdhcOux7wfxwxKKYRA==" spinCount="100000" sheet="1" objects="1" scenarios="1"/>
  <mergeCells count="42">
    <mergeCell ref="A1:I1"/>
    <mergeCell ref="A6:I6"/>
    <mergeCell ref="A7:I7"/>
    <mergeCell ref="A2:I2"/>
    <mergeCell ref="A3:I3"/>
    <mergeCell ref="A4:I4"/>
    <mergeCell ref="H25:I25"/>
    <mergeCell ref="H26:I26"/>
    <mergeCell ref="A20:I20"/>
    <mergeCell ref="C22:G22"/>
    <mergeCell ref="A21:I21"/>
    <mergeCell ref="A13:I13"/>
    <mergeCell ref="B5:H5"/>
    <mergeCell ref="H14:I14"/>
    <mergeCell ref="C14:G14"/>
    <mergeCell ref="H15:I15"/>
    <mergeCell ref="H24:I24"/>
    <mergeCell ref="H17:I17"/>
    <mergeCell ref="H16:I16"/>
    <mergeCell ref="H18:I18"/>
    <mergeCell ref="A53:B53"/>
    <mergeCell ref="C53:E53"/>
    <mergeCell ref="F53:H53"/>
    <mergeCell ref="A52:B52"/>
    <mergeCell ref="C52:E52"/>
    <mergeCell ref="F52:H52"/>
    <mergeCell ref="H40:I40"/>
    <mergeCell ref="A41:I41"/>
    <mergeCell ref="C43:G43"/>
    <mergeCell ref="C28:G28"/>
    <mergeCell ref="A42:I42"/>
    <mergeCell ref="C34:G34"/>
    <mergeCell ref="B63:I64"/>
    <mergeCell ref="A54:B54"/>
    <mergeCell ref="C54:E54"/>
    <mergeCell ref="F54:H54"/>
    <mergeCell ref="A55:B55"/>
    <mergeCell ref="C55:E55"/>
    <mergeCell ref="F55:H55"/>
    <mergeCell ref="A56:B56"/>
    <mergeCell ref="C56:E56"/>
    <mergeCell ref="F56:H56"/>
  </mergeCells>
  <conditionalFormatting sqref="B15:I19">
    <cfRule type="cellIs" dxfId="6" priority="4" operator="equal">
      <formula>0</formula>
    </cfRule>
  </conditionalFormatting>
  <conditionalFormatting sqref="H19:I19">
    <cfRule type="cellIs" dxfId="5" priority="3" operator="equal">
      <formula>0</formula>
    </cfRule>
  </conditionalFormatting>
  <conditionalFormatting sqref="C44:G48 C35:G39 C29:G33 C23:G27">
    <cfRule type="cellIs" dxfId="4" priority="2" operator="equal">
      <formula>0</formula>
    </cfRule>
  </conditionalFormatting>
  <conditionalFormatting sqref="F53:I56">
    <cfRule type="cellIs" dxfId="3" priority="1" operator="equal">
      <formula>0</formula>
    </cfRule>
  </conditionalFormatting>
  <printOptions horizontalCentered="1"/>
  <pageMargins left="0.95" right="0.95" top="0.5" bottom="0.5" header="0.3" footer="0.3"/>
  <pageSetup scale="96" fitToHeight="0" orientation="portrait" horizontalDpi="4294967293" verticalDpi="360" r:id="rId1"/>
  <headerFooter>
    <oddFooter>&amp;L&amp;"Arial Narrow,Bold"&amp;6SBM Assessment Tool&amp;"Arial Narrow,Regular"/pipes_eSamar Division_ELEM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08"/>
  <sheetViews>
    <sheetView tabSelected="1" topLeftCell="A20" zoomScale="70" zoomScaleNormal="70" workbookViewId="0">
      <selection activeCell="K28" sqref="K28"/>
    </sheetView>
  </sheetViews>
  <sheetFormatPr defaultRowHeight="12.75" x14ac:dyDescent="0.2"/>
  <cols>
    <col min="1" max="1" width="41.85546875" style="57" customWidth="1"/>
    <col min="2" max="2" width="17" style="57" customWidth="1"/>
    <col min="3" max="4" width="8.85546875" style="57" customWidth="1"/>
    <col min="5" max="5" width="17.140625" style="57" customWidth="1"/>
    <col min="6" max="6" width="17" style="57" customWidth="1"/>
    <col min="7" max="7" width="1.85546875" style="8" hidden="1" customWidth="1"/>
    <col min="8" max="16384" width="9.140625" style="8"/>
  </cols>
  <sheetData>
    <row r="1" spans="1:7" ht="15.75" x14ac:dyDescent="0.2">
      <c r="A1" s="97" t="s">
        <v>49</v>
      </c>
    </row>
    <row r="2" spans="1:7" ht="18.75" customHeight="1" x14ac:dyDescent="0.2">
      <c r="A2" s="64" t="s">
        <v>50</v>
      </c>
      <c r="B2" s="65" t="s">
        <v>51</v>
      </c>
      <c r="C2" s="208" t="s">
        <v>52</v>
      </c>
      <c r="D2" s="209"/>
      <c r="E2" s="66" t="s">
        <v>53</v>
      </c>
      <c r="F2" s="66" t="s">
        <v>118</v>
      </c>
    </row>
    <row r="3" spans="1:7" x14ac:dyDescent="0.2">
      <c r="A3" s="67" t="s">
        <v>104</v>
      </c>
      <c r="B3" s="68"/>
      <c r="C3" s="200"/>
      <c r="D3" s="201"/>
      <c r="E3" s="127"/>
      <c r="F3" s="69"/>
    </row>
    <row r="4" spans="1:7" x14ac:dyDescent="0.2">
      <c r="A4" s="60">
        <v>1</v>
      </c>
      <c r="B4" s="88">
        <v>1</v>
      </c>
      <c r="C4" s="195">
        <v>1</v>
      </c>
      <c r="D4" s="196"/>
      <c r="E4" s="128">
        <v>1</v>
      </c>
      <c r="F4" s="89">
        <v>1</v>
      </c>
      <c r="G4" s="8">
        <v>0</v>
      </c>
    </row>
    <row r="5" spans="1:7" x14ac:dyDescent="0.2">
      <c r="A5" s="60">
        <v>2</v>
      </c>
      <c r="B5" s="88"/>
      <c r="C5" s="195">
        <v>0</v>
      </c>
      <c r="D5" s="196"/>
      <c r="E5" s="128"/>
      <c r="F5" s="89">
        <v>0</v>
      </c>
      <c r="G5" s="8">
        <v>1</v>
      </c>
    </row>
    <row r="6" spans="1:7" x14ac:dyDescent="0.2">
      <c r="A6" s="60">
        <v>3</v>
      </c>
      <c r="B6" s="88"/>
      <c r="C6" s="195"/>
      <c r="D6" s="196"/>
      <c r="E6" s="128"/>
      <c r="F6" s="89">
        <v>0</v>
      </c>
    </row>
    <row r="7" spans="1:7" ht="15" customHeight="1" x14ac:dyDescent="0.2">
      <c r="A7" s="60">
        <v>4</v>
      </c>
      <c r="B7" s="88"/>
      <c r="C7" s="195"/>
      <c r="D7" s="196"/>
      <c r="E7" s="128"/>
      <c r="F7" s="89">
        <v>0</v>
      </c>
    </row>
    <row r="8" spans="1:7" ht="15" customHeight="1" x14ac:dyDescent="0.2">
      <c r="A8" s="60">
        <v>5</v>
      </c>
      <c r="B8" s="88"/>
      <c r="C8" s="195"/>
      <c r="D8" s="196"/>
      <c r="E8" s="128"/>
      <c r="F8" s="89">
        <v>0</v>
      </c>
    </row>
    <row r="9" spans="1:7" ht="15" customHeight="1" x14ac:dyDescent="0.2">
      <c r="A9" s="60">
        <v>6</v>
      </c>
      <c r="B9" s="88"/>
      <c r="C9" s="195"/>
      <c r="D9" s="196"/>
      <c r="E9" s="128"/>
      <c r="F9" s="89">
        <v>0</v>
      </c>
    </row>
    <row r="10" spans="1:7" ht="15" customHeight="1" x14ac:dyDescent="0.2">
      <c r="A10" s="60">
        <v>7</v>
      </c>
      <c r="B10" s="88"/>
      <c r="C10" s="195"/>
      <c r="D10" s="196"/>
      <c r="E10" s="128"/>
      <c r="F10" s="89">
        <v>0</v>
      </c>
    </row>
    <row r="11" spans="1:7" x14ac:dyDescent="0.2">
      <c r="A11" s="60">
        <v>8</v>
      </c>
      <c r="B11" s="88"/>
      <c r="C11" s="195">
        <v>0</v>
      </c>
      <c r="D11" s="196"/>
      <c r="E11" s="128"/>
      <c r="F11" s="89">
        <v>0</v>
      </c>
    </row>
    <row r="12" spans="1:7" x14ac:dyDescent="0.2">
      <c r="A12" s="60">
        <v>9</v>
      </c>
      <c r="B12" s="88"/>
      <c r="C12" s="195"/>
      <c r="D12" s="196"/>
      <c r="E12" s="128"/>
      <c r="F12" s="89">
        <v>0</v>
      </c>
    </row>
    <row r="13" spans="1:7" ht="15" customHeight="1" x14ac:dyDescent="0.2">
      <c r="A13" s="60">
        <v>10</v>
      </c>
      <c r="B13" s="88"/>
      <c r="C13" s="195"/>
      <c r="D13" s="196"/>
      <c r="E13" s="128"/>
      <c r="F13" s="89">
        <v>0</v>
      </c>
    </row>
    <row r="14" spans="1:7" ht="15" customHeight="1" x14ac:dyDescent="0.2">
      <c r="A14" s="60">
        <v>11</v>
      </c>
      <c r="B14" s="88"/>
      <c r="C14" s="195"/>
      <c r="D14" s="196"/>
      <c r="E14" s="128"/>
      <c r="F14" s="89">
        <v>0</v>
      </c>
    </row>
    <row r="15" spans="1:7" x14ac:dyDescent="0.2">
      <c r="A15" s="60" t="s">
        <v>54</v>
      </c>
      <c r="B15" s="84">
        <f>SUM(B4:B12)</f>
        <v>1</v>
      </c>
      <c r="C15" s="204">
        <f>SUM(C4:D14)*2</f>
        <v>2</v>
      </c>
      <c r="D15" s="205"/>
      <c r="E15" s="129">
        <f>SUM(E4:E14)*3</f>
        <v>3</v>
      </c>
      <c r="F15" s="85">
        <f>SUM(F4:F12)*4</f>
        <v>4</v>
      </c>
    </row>
    <row r="16" spans="1:7" x14ac:dyDescent="0.2">
      <c r="A16" s="80" t="s">
        <v>55</v>
      </c>
      <c r="B16" s="86">
        <f>(B15+C15+F15+E15)/11</f>
        <v>0.90909090909090906</v>
      </c>
      <c r="C16" s="206"/>
      <c r="D16" s="207"/>
      <c r="E16" s="130"/>
      <c r="F16" s="81"/>
    </row>
    <row r="17" spans="1:6" x14ac:dyDescent="0.2">
      <c r="A17" s="61"/>
      <c r="B17" s="62"/>
      <c r="C17" s="202"/>
      <c r="D17" s="203"/>
      <c r="E17" s="131"/>
      <c r="F17" s="63"/>
    </row>
    <row r="18" spans="1:6" x14ac:dyDescent="0.2">
      <c r="A18" s="67" t="s">
        <v>105</v>
      </c>
      <c r="B18" s="68"/>
      <c r="C18" s="200"/>
      <c r="D18" s="201"/>
      <c r="E18" s="127"/>
      <c r="F18" s="69"/>
    </row>
    <row r="19" spans="1:6" x14ac:dyDescent="0.2">
      <c r="A19" s="60">
        <v>1</v>
      </c>
      <c r="B19" s="88"/>
      <c r="C19" s="195">
        <v>0</v>
      </c>
      <c r="D19" s="196"/>
      <c r="E19" s="128"/>
      <c r="F19" s="89">
        <v>0</v>
      </c>
    </row>
    <row r="20" spans="1:6" x14ac:dyDescent="0.2">
      <c r="A20" s="60">
        <v>2</v>
      </c>
      <c r="B20" s="88"/>
      <c r="C20" s="195">
        <v>0</v>
      </c>
      <c r="D20" s="196"/>
      <c r="E20" s="128"/>
      <c r="F20" s="89">
        <v>0</v>
      </c>
    </row>
    <row r="21" spans="1:6" x14ac:dyDescent="0.2">
      <c r="A21" s="60">
        <v>3</v>
      </c>
      <c r="B21" s="88"/>
      <c r="C21" s="195">
        <v>0</v>
      </c>
      <c r="D21" s="196"/>
      <c r="E21" s="128"/>
      <c r="F21" s="89">
        <v>0</v>
      </c>
    </row>
    <row r="22" spans="1:6" x14ac:dyDescent="0.2">
      <c r="A22" s="60">
        <v>4</v>
      </c>
      <c r="B22" s="88"/>
      <c r="C22" s="195">
        <v>0</v>
      </c>
      <c r="D22" s="196"/>
      <c r="E22" s="128"/>
      <c r="F22" s="89">
        <v>0</v>
      </c>
    </row>
    <row r="23" spans="1:6" x14ac:dyDescent="0.2">
      <c r="A23" s="60">
        <v>5</v>
      </c>
      <c r="B23" s="88"/>
      <c r="C23" s="195">
        <v>0</v>
      </c>
      <c r="D23" s="196"/>
      <c r="E23" s="128"/>
      <c r="F23" s="89">
        <v>0</v>
      </c>
    </row>
    <row r="24" spans="1:6" x14ac:dyDescent="0.2">
      <c r="A24" s="60">
        <v>6</v>
      </c>
      <c r="B24" s="88"/>
      <c r="C24" s="195">
        <v>0</v>
      </c>
      <c r="D24" s="196"/>
      <c r="E24" s="128"/>
      <c r="F24" s="89">
        <v>0</v>
      </c>
    </row>
    <row r="25" spans="1:6" x14ac:dyDescent="0.2">
      <c r="A25" s="60" t="s">
        <v>54</v>
      </c>
      <c r="B25" s="84">
        <f>SUM(B19:B24)</f>
        <v>0</v>
      </c>
      <c r="C25" s="204">
        <f>SUM(C19:D24)*2</f>
        <v>0</v>
      </c>
      <c r="D25" s="205"/>
      <c r="E25" s="129">
        <f>SUM(E19:E24)*3</f>
        <v>0</v>
      </c>
      <c r="F25" s="85">
        <f>SUM(F19:F24)*4</f>
        <v>0</v>
      </c>
    </row>
    <row r="26" spans="1:6" x14ac:dyDescent="0.2">
      <c r="A26" s="80" t="s">
        <v>55</v>
      </c>
      <c r="B26" s="86">
        <f>(B25+C25+F25)/6</f>
        <v>0</v>
      </c>
      <c r="C26" s="206"/>
      <c r="D26" s="207"/>
      <c r="E26" s="130"/>
      <c r="F26" s="81"/>
    </row>
    <row r="27" spans="1:6" x14ac:dyDescent="0.2">
      <c r="A27" s="61"/>
      <c r="B27" s="62"/>
      <c r="C27" s="202"/>
      <c r="D27" s="203"/>
      <c r="E27" s="131"/>
      <c r="F27" s="63"/>
    </row>
    <row r="28" spans="1:6" x14ac:dyDescent="0.2">
      <c r="A28" s="67" t="s">
        <v>106</v>
      </c>
      <c r="B28" s="68"/>
      <c r="C28" s="200"/>
      <c r="D28" s="201"/>
      <c r="E28" s="127"/>
      <c r="F28" s="69"/>
    </row>
    <row r="29" spans="1:6" x14ac:dyDescent="0.2">
      <c r="A29" s="60">
        <v>1</v>
      </c>
      <c r="B29" s="88"/>
      <c r="C29" s="195">
        <v>0</v>
      </c>
      <c r="D29" s="196"/>
      <c r="E29" s="128"/>
      <c r="F29" s="89">
        <v>0</v>
      </c>
    </row>
    <row r="30" spans="1:6" ht="15" customHeight="1" x14ac:dyDescent="0.2">
      <c r="A30" s="60">
        <v>2</v>
      </c>
      <c r="B30" s="88"/>
      <c r="C30" s="195"/>
      <c r="D30" s="196"/>
      <c r="E30" s="128"/>
      <c r="F30" s="89">
        <v>0</v>
      </c>
    </row>
    <row r="31" spans="1:6" ht="15" customHeight="1" x14ac:dyDescent="0.2">
      <c r="A31" s="60">
        <v>3</v>
      </c>
      <c r="B31" s="88"/>
      <c r="C31" s="195"/>
      <c r="D31" s="196"/>
      <c r="E31" s="128"/>
      <c r="F31" s="89">
        <v>0</v>
      </c>
    </row>
    <row r="32" spans="1:6" ht="15" customHeight="1" x14ac:dyDescent="0.2">
      <c r="A32" s="60">
        <v>4</v>
      </c>
      <c r="B32" s="88"/>
      <c r="C32" s="195"/>
      <c r="D32" s="196"/>
      <c r="E32" s="128"/>
      <c r="F32" s="89">
        <v>0</v>
      </c>
    </row>
    <row r="33" spans="1:6" ht="15" customHeight="1" x14ac:dyDescent="0.2">
      <c r="A33" s="60">
        <v>5</v>
      </c>
      <c r="B33" s="88"/>
      <c r="C33" s="195"/>
      <c r="D33" s="196"/>
      <c r="E33" s="128"/>
      <c r="F33" s="89">
        <v>0</v>
      </c>
    </row>
    <row r="34" spans="1:6" ht="15" customHeight="1" x14ac:dyDescent="0.2">
      <c r="A34" s="60">
        <v>6</v>
      </c>
      <c r="B34" s="88"/>
      <c r="C34" s="195"/>
      <c r="D34" s="196"/>
      <c r="E34" s="128"/>
      <c r="F34" s="89">
        <v>0</v>
      </c>
    </row>
    <row r="35" spans="1:6" x14ac:dyDescent="0.2">
      <c r="A35" s="60">
        <v>7</v>
      </c>
      <c r="B35" s="88"/>
      <c r="C35" s="195">
        <v>0</v>
      </c>
      <c r="D35" s="196"/>
      <c r="E35" s="128"/>
      <c r="F35" s="89">
        <v>0</v>
      </c>
    </row>
    <row r="36" spans="1:6" x14ac:dyDescent="0.2">
      <c r="A36" s="60">
        <v>8</v>
      </c>
      <c r="B36" s="88"/>
      <c r="C36" s="195">
        <v>0</v>
      </c>
      <c r="D36" s="196"/>
      <c r="E36" s="128"/>
      <c r="F36" s="89">
        <v>0</v>
      </c>
    </row>
    <row r="37" spans="1:6" ht="15" customHeight="1" x14ac:dyDescent="0.2">
      <c r="A37" s="60">
        <v>9</v>
      </c>
      <c r="B37" s="88"/>
      <c r="C37" s="195"/>
      <c r="D37" s="196"/>
      <c r="E37" s="128"/>
      <c r="F37" s="89">
        <v>0</v>
      </c>
    </row>
    <row r="38" spans="1:6" ht="15" customHeight="1" x14ac:dyDescent="0.2">
      <c r="A38" s="60">
        <v>10</v>
      </c>
      <c r="B38" s="88"/>
      <c r="C38" s="195"/>
      <c r="D38" s="196"/>
      <c r="E38" s="128"/>
      <c r="F38" s="89">
        <v>0</v>
      </c>
    </row>
    <row r="39" spans="1:6" ht="15" customHeight="1" x14ac:dyDescent="0.2">
      <c r="A39" s="60">
        <v>11</v>
      </c>
      <c r="B39" s="88"/>
      <c r="C39" s="195"/>
      <c r="D39" s="196"/>
      <c r="E39" s="128"/>
      <c r="F39" s="89">
        <v>0</v>
      </c>
    </row>
    <row r="40" spans="1:6" x14ac:dyDescent="0.2">
      <c r="A40" s="60">
        <v>12</v>
      </c>
      <c r="B40" s="88"/>
      <c r="C40" s="195">
        <v>0</v>
      </c>
      <c r="D40" s="196"/>
      <c r="E40" s="128"/>
      <c r="F40" s="89">
        <v>0</v>
      </c>
    </row>
    <row r="41" spans="1:6" ht="15" customHeight="1" x14ac:dyDescent="0.2">
      <c r="A41" s="60">
        <v>13</v>
      </c>
      <c r="B41" s="88"/>
      <c r="C41" s="195"/>
      <c r="D41" s="196"/>
      <c r="E41" s="128"/>
      <c r="F41" s="89">
        <v>0</v>
      </c>
    </row>
    <row r="42" spans="1:6" x14ac:dyDescent="0.2">
      <c r="A42" s="60">
        <v>14</v>
      </c>
      <c r="B42" s="88"/>
      <c r="C42" s="195">
        <v>0</v>
      </c>
      <c r="D42" s="196"/>
      <c r="E42" s="128"/>
      <c r="F42" s="89">
        <v>0</v>
      </c>
    </row>
    <row r="43" spans="1:6" x14ac:dyDescent="0.2">
      <c r="A43" s="60" t="s">
        <v>54</v>
      </c>
      <c r="B43" s="84">
        <f>SUM(B29:B42)</f>
        <v>0</v>
      </c>
      <c r="C43" s="204">
        <f>SUM(C29:D42)*2</f>
        <v>0</v>
      </c>
      <c r="D43" s="205"/>
      <c r="E43" s="129">
        <f>SUM(E29:E42)*3</f>
        <v>0</v>
      </c>
      <c r="F43" s="85">
        <f>SUM(F29:F42)*4</f>
        <v>0</v>
      </c>
    </row>
    <row r="44" spans="1:6" x14ac:dyDescent="0.2">
      <c r="A44" s="80" t="s">
        <v>55</v>
      </c>
      <c r="B44" s="86">
        <f>(B43+C43+F43)/14</f>
        <v>0</v>
      </c>
      <c r="C44" s="206"/>
      <c r="D44" s="207"/>
      <c r="E44" s="130"/>
      <c r="F44" s="81"/>
    </row>
    <row r="45" spans="1:6" x14ac:dyDescent="0.2">
      <c r="A45" s="61"/>
      <c r="B45" s="62"/>
      <c r="C45" s="202"/>
      <c r="D45" s="203"/>
      <c r="E45" s="131"/>
      <c r="F45" s="63"/>
    </row>
    <row r="46" spans="1:6" x14ac:dyDescent="0.2">
      <c r="A46" s="67" t="s">
        <v>107</v>
      </c>
      <c r="B46" s="68"/>
      <c r="C46" s="200"/>
      <c r="D46" s="201"/>
      <c r="E46" s="127"/>
      <c r="F46" s="69"/>
    </row>
    <row r="47" spans="1:6" x14ac:dyDescent="0.2">
      <c r="A47" s="60">
        <v>1</v>
      </c>
      <c r="B47" s="88"/>
      <c r="C47" s="195">
        <v>0</v>
      </c>
      <c r="D47" s="196"/>
      <c r="E47" s="128"/>
      <c r="F47" s="89">
        <v>0</v>
      </c>
    </row>
    <row r="48" spans="1:6" x14ac:dyDescent="0.2">
      <c r="A48" s="60">
        <v>2</v>
      </c>
      <c r="B48" s="88"/>
      <c r="C48" s="195">
        <v>0</v>
      </c>
      <c r="D48" s="196"/>
      <c r="E48" s="128"/>
      <c r="F48" s="89">
        <v>0</v>
      </c>
    </row>
    <row r="49" spans="1:6" x14ac:dyDescent="0.2">
      <c r="A49" s="60">
        <v>3</v>
      </c>
      <c r="B49" s="88"/>
      <c r="C49" s="195">
        <v>0</v>
      </c>
      <c r="D49" s="196"/>
      <c r="E49" s="128"/>
      <c r="F49" s="89">
        <v>0</v>
      </c>
    </row>
    <row r="50" spans="1:6" ht="15" customHeight="1" x14ac:dyDescent="0.2">
      <c r="A50" s="60">
        <v>4</v>
      </c>
      <c r="B50" s="88"/>
      <c r="C50" s="195"/>
      <c r="D50" s="196"/>
      <c r="E50" s="128"/>
      <c r="F50" s="89">
        <v>0</v>
      </c>
    </row>
    <row r="51" spans="1:6" ht="15" customHeight="1" x14ac:dyDescent="0.2">
      <c r="A51" s="60">
        <v>5</v>
      </c>
      <c r="B51" s="88"/>
      <c r="C51" s="195"/>
      <c r="D51" s="196"/>
      <c r="E51" s="128"/>
      <c r="F51" s="89">
        <v>0</v>
      </c>
    </row>
    <row r="52" spans="1:6" x14ac:dyDescent="0.2">
      <c r="A52" s="60">
        <v>6</v>
      </c>
      <c r="B52" s="88"/>
      <c r="C52" s="195">
        <v>0</v>
      </c>
      <c r="D52" s="196"/>
      <c r="E52" s="128"/>
      <c r="F52" s="89">
        <v>0</v>
      </c>
    </row>
    <row r="53" spans="1:6" x14ac:dyDescent="0.2">
      <c r="A53" s="60">
        <v>7</v>
      </c>
      <c r="B53" s="88"/>
      <c r="C53" s="195">
        <v>0</v>
      </c>
      <c r="D53" s="196"/>
      <c r="E53" s="128"/>
      <c r="F53" s="89">
        <v>0</v>
      </c>
    </row>
    <row r="54" spans="1:6" x14ac:dyDescent="0.2">
      <c r="A54" s="60" t="s">
        <v>54</v>
      </c>
      <c r="B54" s="84">
        <f>SUM(B47:B53)</f>
        <v>0</v>
      </c>
      <c r="C54" s="204">
        <f>SUM(C47:D53)*2</f>
        <v>0</v>
      </c>
      <c r="D54" s="205"/>
      <c r="E54" s="129">
        <f>SUM(E47:E53)*3</f>
        <v>0</v>
      </c>
      <c r="F54" s="85">
        <f>SUM(F47:F53)*4</f>
        <v>0</v>
      </c>
    </row>
    <row r="55" spans="1:6" x14ac:dyDescent="0.2">
      <c r="A55" s="77" t="s">
        <v>55</v>
      </c>
      <c r="B55" s="87">
        <f>(B54+C54+F54)/7</f>
        <v>0</v>
      </c>
      <c r="C55" s="198"/>
      <c r="D55" s="199"/>
      <c r="E55" s="23"/>
      <c r="F55" s="79"/>
    </row>
    <row r="56" spans="1:6" x14ac:dyDescent="0.2">
      <c r="A56" s="67" t="s">
        <v>108</v>
      </c>
      <c r="B56" s="68"/>
      <c r="C56" s="200"/>
      <c r="D56" s="201"/>
      <c r="E56" s="127"/>
      <c r="F56" s="69"/>
    </row>
    <row r="57" spans="1:6" x14ac:dyDescent="0.2">
      <c r="A57" s="60">
        <v>1</v>
      </c>
      <c r="B57" s="88"/>
      <c r="C57" s="195">
        <v>0</v>
      </c>
      <c r="D57" s="196"/>
      <c r="E57" s="128"/>
      <c r="F57" s="89">
        <v>0</v>
      </c>
    </row>
    <row r="58" spans="1:6" x14ac:dyDescent="0.2">
      <c r="A58" s="60">
        <v>2</v>
      </c>
      <c r="B58" s="88"/>
      <c r="C58" s="195">
        <v>0</v>
      </c>
      <c r="D58" s="196"/>
      <c r="E58" s="128"/>
      <c r="F58" s="89">
        <v>0</v>
      </c>
    </row>
    <row r="59" spans="1:6" x14ac:dyDescent="0.2">
      <c r="A59" s="60">
        <v>3</v>
      </c>
      <c r="B59" s="88"/>
      <c r="C59" s="195">
        <v>0</v>
      </c>
      <c r="D59" s="196"/>
      <c r="E59" s="128"/>
      <c r="F59" s="89">
        <v>0</v>
      </c>
    </row>
    <row r="60" spans="1:6" ht="15" customHeight="1" x14ac:dyDescent="0.2">
      <c r="A60" s="60">
        <v>4</v>
      </c>
      <c r="B60" s="88"/>
      <c r="C60" s="195"/>
      <c r="D60" s="196"/>
      <c r="E60" s="128"/>
      <c r="F60" s="89">
        <v>0</v>
      </c>
    </row>
    <row r="61" spans="1:6" ht="15" customHeight="1" x14ac:dyDescent="0.2">
      <c r="A61" s="60">
        <v>5</v>
      </c>
      <c r="B61" s="88"/>
      <c r="C61" s="195"/>
      <c r="D61" s="196"/>
      <c r="E61" s="128"/>
      <c r="F61" s="89">
        <v>0</v>
      </c>
    </row>
    <row r="62" spans="1:6" x14ac:dyDescent="0.2">
      <c r="A62" s="60">
        <v>6</v>
      </c>
      <c r="B62" s="88"/>
      <c r="C62" s="195">
        <v>0</v>
      </c>
      <c r="D62" s="196"/>
      <c r="E62" s="128"/>
      <c r="F62" s="89">
        <v>0</v>
      </c>
    </row>
    <row r="63" spans="1:6" x14ac:dyDescent="0.2">
      <c r="A63" s="60">
        <v>7</v>
      </c>
      <c r="B63" s="88"/>
      <c r="C63" s="195">
        <v>0</v>
      </c>
      <c r="D63" s="196"/>
      <c r="E63" s="128"/>
      <c r="F63" s="89">
        <v>0</v>
      </c>
    </row>
    <row r="64" spans="1:6" x14ac:dyDescent="0.2">
      <c r="A64" s="60" t="s">
        <v>54</v>
      </c>
      <c r="B64" s="84">
        <f>SUM(B57:B63)</f>
        <v>0</v>
      </c>
      <c r="C64" s="204">
        <f>SUM(C57:D63)*2</f>
        <v>0</v>
      </c>
      <c r="D64" s="205"/>
      <c r="E64" s="129">
        <f>SUM(E57:E63)*3</f>
        <v>0</v>
      </c>
      <c r="F64" s="85">
        <f>SUM(F57:F63)*4</f>
        <v>0</v>
      </c>
    </row>
    <row r="65" spans="1:6" x14ac:dyDescent="0.2">
      <c r="A65" s="77" t="s">
        <v>55</v>
      </c>
      <c r="B65" s="87">
        <f>(B64+C64+F64)/7</f>
        <v>0</v>
      </c>
      <c r="C65" s="198"/>
      <c r="D65" s="199"/>
      <c r="E65" s="23"/>
      <c r="F65" s="79"/>
    </row>
    <row r="66" spans="1:6" x14ac:dyDescent="0.2">
      <c r="A66" s="67" t="s">
        <v>109</v>
      </c>
      <c r="B66" s="68"/>
      <c r="C66" s="200"/>
      <c r="D66" s="201"/>
      <c r="E66" s="127"/>
      <c r="F66" s="69"/>
    </row>
    <row r="67" spans="1:6" x14ac:dyDescent="0.2">
      <c r="A67" s="60">
        <v>1</v>
      </c>
      <c r="B67" s="88"/>
      <c r="C67" s="195"/>
      <c r="D67" s="196"/>
      <c r="E67" s="128"/>
      <c r="F67" s="89"/>
    </row>
    <row r="68" spans="1:6" x14ac:dyDescent="0.2">
      <c r="A68" s="60">
        <v>2</v>
      </c>
      <c r="B68" s="88"/>
      <c r="C68" s="195"/>
      <c r="D68" s="196"/>
      <c r="E68" s="128"/>
      <c r="F68" s="89"/>
    </row>
    <row r="69" spans="1:6" x14ac:dyDescent="0.2">
      <c r="A69" s="60">
        <v>3</v>
      </c>
      <c r="B69" s="88"/>
      <c r="C69" s="195"/>
      <c r="D69" s="196"/>
      <c r="E69" s="128"/>
      <c r="F69" s="89"/>
    </row>
    <row r="70" spans="1:6" x14ac:dyDescent="0.2">
      <c r="A70" s="60">
        <v>4</v>
      </c>
      <c r="B70" s="88"/>
      <c r="C70" s="195"/>
      <c r="D70" s="196"/>
      <c r="E70" s="128"/>
      <c r="F70" s="89"/>
    </row>
    <row r="71" spans="1:6" ht="15" customHeight="1" x14ac:dyDescent="0.2">
      <c r="A71" s="60">
        <v>5</v>
      </c>
      <c r="B71" s="88"/>
      <c r="C71" s="195">
        <v>1</v>
      </c>
      <c r="D71" s="196"/>
      <c r="E71" s="128"/>
      <c r="F71" s="89"/>
    </row>
    <row r="72" spans="1:6" x14ac:dyDescent="0.2">
      <c r="A72" s="60">
        <v>6</v>
      </c>
      <c r="B72" s="88"/>
      <c r="C72" s="195">
        <v>0</v>
      </c>
      <c r="D72" s="196"/>
      <c r="E72" s="128"/>
      <c r="F72" s="89"/>
    </row>
    <row r="73" spans="1:6" x14ac:dyDescent="0.2">
      <c r="A73" s="60" t="s">
        <v>54</v>
      </c>
      <c r="B73" s="84">
        <f>SUM(B67:B72)</f>
        <v>0</v>
      </c>
      <c r="C73" s="204">
        <f>SUM(C67:D72)*2</f>
        <v>2</v>
      </c>
      <c r="D73" s="205"/>
      <c r="E73" s="134">
        <f>SUM(E67:E72)*3</f>
        <v>0</v>
      </c>
      <c r="F73" s="85">
        <f>SUM(F67:F72)*4</f>
        <v>0</v>
      </c>
    </row>
    <row r="74" spans="1:6" x14ac:dyDescent="0.2">
      <c r="A74" s="77" t="s">
        <v>55</v>
      </c>
      <c r="B74" s="87">
        <f>(B73+C73+E73+F73)/6</f>
        <v>0.33333333333333331</v>
      </c>
      <c r="C74" s="198"/>
      <c r="D74" s="199"/>
      <c r="E74" s="23"/>
      <c r="F74" s="79"/>
    </row>
    <row r="77" spans="1:6" x14ac:dyDescent="0.2">
      <c r="A77" s="59" t="s">
        <v>35</v>
      </c>
    </row>
    <row r="78" spans="1:6" ht="15.75" x14ac:dyDescent="0.2">
      <c r="A78" s="70" t="s">
        <v>56</v>
      </c>
      <c r="B78" s="46" t="s">
        <v>57</v>
      </c>
      <c r="C78" s="210" t="s">
        <v>58</v>
      </c>
      <c r="D78" s="211"/>
      <c r="E78" s="132"/>
      <c r="F78" s="47" t="s">
        <v>59</v>
      </c>
    </row>
    <row r="79" spans="1:6" x14ac:dyDescent="0.2">
      <c r="A79" s="71" t="s">
        <v>60</v>
      </c>
      <c r="B79" s="73">
        <v>0.15</v>
      </c>
      <c r="C79" s="90">
        <f>B16</f>
        <v>0.90909090909090906</v>
      </c>
      <c r="D79" s="75" t="s">
        <v>116</v>
      </c>
      <c r="E79" s="127"/>
      <c r="F79" s="92">
        <f>C79*B79</f>
        <v>0.13636363636363635</v>
      </c>
    </row>
    <row r="80" spans="1:6" x14ac:dyDescent="0.2">
      <c r="A80" s="60" t="s">
        <v>61</v>
      </c>
      <c r="B80" s="74">
        <v>0.25</v>
      </c>
      <c r="C80" s="91">
        <f>B26</f>
        <v>0</v>
      </c>
      <c r="D80" s="76" t="s">
        <v>114</v>
      </c>
      <c r="E80" s="133"/>
      <c r="F80" s="93">
        <f t="shared" ref="F80:F84" si="0">C80*B80</f>
        <v>0</v>
      </c>
    </row>
    <row r="81" spans="1:6" x14ac:dyDescent="0.2">
      <c r="A81" s="60" t="s">
        <v>62</v>
      </c>
      <c r="B81" s="74">
        <v>0.2</v>
      </c>
      <c r="C81" s="91">
        <f>B44</f>
        <v>0</v>
      </c>
      <c r="D81" s="76" t="s">
        <v>115</v>
      </c>
      <c r="E81" s="133"/>
      <c r="F81" s="93">
        <f t="shared" si="0"/>
        <v>0</v>
      </c>
    </row>
    <row r="82" spans="1:6" x14ac:dyDescent="0.2">
      <c r="A82" s="60" t="s">
        <v>63</v>
      </c>
      <c r="B82" s="74">
        <v>0.15</v>
      </c>
      <c r="C82" s="91">
        <f>B55</f>
        <v>0</v>
      </c>
      <c r="D82" s="76" t="s">
        <v>116</v>
      </c>
      <c r="E82" s="133"/>
      <c r="F82" s="93">
        <f t="shared" si="0"/>
        <v>0</v>
      </c>
    </row>
    <row r="83" spans="1:6" x14ac:dyDescent="0.2">
      <c r="A83" s="121" t="s">
        <v>110</v>
      </c>
      <c r="B83" s="122">
        <v>0.15</v>
      </c>
      <c r="C83" s="123">
        <f>B65</f>
        <v>0</v>
      </c>
      <c r="D83" s="124" t="s">
        <v>116</v>
      </c>
      <c r="E83" s="131"/>
      <c r="F83" s="125">
        <f t="shared" si="0"/>
        <v>0</v>
      </c>
    </row>
    <row r="84" spans="1:6" x14ac:dyDescent="0.2">
      <c r="A84" s="121" t="s">
        <v>111</v>
      </c>
      <c r="B84" s="122">
        <v>0.1</v>
      </c>
      <c r="C84" s="123">
        <f>B74</f>
        <v>0.33333333333333331</v>
      </c>
      <c r="D84" s="124" t="s">
        <v>117</v>
      </c>
      <c r="E84" s="131"/>
      <c r="F84" s="125">
        <f t="shared" si="0"/>
        <v>3.3333333333333333E-2</v>
      </c>
    </row>
    <row r="85" spans="1:6" x14ac:dyDescent="0.2">
      <c r="A85" s="77" t="s">
        <v>64</v>
      </c>
      <c r="B85" s="78">
        <v>1</v>
      </c>
      <c r="C85" s="82"/>
      <c r="D85" s="83"/>
      <c r="E85" s="23"/>
      <c r="F85" s="94">
        <f>SUM(F79:F84)</f>
        <v>0.16969696969696968</v>
      </c>
    </row>
    <row r="86" spans="1:6" ht="16.5" x14ac:dyDescent="0.2">
      <c r="D86" s="72" t="s">
        <v>73</v>
      </c>
      <c r="E86" s="72"/>
      <c r="F86" s="95" t="str">
        <f>IF(F85&gt;2.49,"BEST",IF(F85&gt;1.49,"BETTER",IF(F85&gt;0.49,"GOOD","0")))</f>
        <v>0</v>
      </c>
    </row>
    <row r="87" spans="1:6" x14ac:dyDescent="0.2">
      <c r="A87" s="72"/>
    </row>
    <row r="92" spans="1:6" x14ac:dyDescent="0.2">
      <c r="A92" s="72"/>
    </row>
    <row r="94" spans="1:6" x14ac:dyDescent="0.2">
      <c r="A94" s="58" t="s">
        <v>65</v>
      </c>
    </row>
    <row r="95" spans="1:6" ht="15.75" x14ac:dyDescent="0.2">
      <c r="A95" s="135" t="s">
        <v>66</v>
      </c>
      <c r="B95" s="136" t="s">
        <v>57</v>
      </c>
      <c r="C95" s="212" t="s">
        <v>67</v>
      </c>
      <c r="D95" s="212"/>
      <c r="E95" s="212" t="s">
        <v>59</v>
      </c>
      <c r="F95" s="212"/>
    </row>
    <row r="96" spans="1:6" ht="15" customHeight="1" x14ac:dyDescent="0.2">
      <c r="A96" s="137" t="s">
        <v>68</v>
      </c>
      <c r="B96" s="138">
        <v>0.6</v>
      </c>
      <c r="C96" s="139">
        <f>'SBM validation form ELEM page1'!I56</f>
        <v>0.5</v>
      </c>
      <c r="D96" s="140" t="s">
        <v>69</v>
      </c>
      <c r="E96" s="215">
        <f>'SBM validation form ELEM page1'!I56</f>
        <v>0.5</v>
      </c>
      <c r="F96" s="215"/>
    </row>
    <row r="97" spans="1:6" ht="15" customHeight="1" x14ac:dyDescent="0.2">
      <c r="A97" s="137" t="s">
        <v>70</v>
      </c>
      <c r="B97" s="138">
        <v>0.4</v>
      </c>
      <c r="C97" s="139">
        <f>F85</f>
        <v>0.16969696969696968</v>
      </c>
      <c r="D97" s="140" t="s">
        <v>71</v>
      </c>
      <c r="E97" s="216">
        <f>F85</f>
        <v>0.16969696969696968</v>
      </c>
      <c r="F97" s="216"/>
    </row>
    <row r="98" spans="1:6" ht="15" customHeight="1" x14ac:dyDescent="0.2">
      <c r="A98" s="136" t="s">
        <v>64</v>
      </c>
      <c r="B98" s="141">
        <v>1</v>
      </c>
      <c r="C98" s="141"/>
      <c r="D98" s="136"/>
      <c r="E98" s="217">
        <f>SUM(F96:F97)</f>
        <v>0</v>
      </c>
      <c r="F98" s="217"/>
    </row>
    <row r="99" spans="1:6" x14ac:dyDescent="0.2">
      <c r="A99" s="28"/>
      <c r="B99" s="98"/>
      <c r="C99" s="98"/>
      <c r="D99" s="99" t="s">
        <v>76</v>
      </c>
      <c r="E99" s="174">
        <v>4</v>
      </c>
      <c r="F99" s="174"/>
    </row>
    <row r="100" spans="1:6" s="104" customFormat="1" ht="15.75" x14ac:dyDescent="0.25">
      <c r="A100" s="101"/>
      <c r="B100" s="102"/>
      <c r="C100" s="102"/>
      <c r="D100" s="103" t="s">
        <v>75</v>
      </c>
      <c r="E100" s="213">
        <f>(E96+E97+E99)</f>
        <v>4.6696969696969699</v>
      </c>
      <c r="F100" s="213"/>
    </row>
    <row r="101" spans="1:6" ht="15" customHeight="1" x14ac:dyDescent="0.2">
      <c r="D101" s="100" t="s">
        <v>72</v>
      </c>
      <c r="E101" s="214" t="str">
        <f>IF(E100&gt;4.1,"DISTINGUISHED",IF(E100&gt;3.1,"HIGHLY PROFICIENT",IF(E100&gt;2.1,"PROFICIENT",IF(E100&lt;2,"BEGINNING","0"))))</f>
        <v>DISTINGUISHED</v>
      </c>
      <c r="F101" s="214"/>
    </row>
    <row r="102" spans="1:6" x14ac:dyDescent="0.2">
      <c r="A102" s="72"/>
    </row>
    <row r="103" spans="1:6" x14ac:dyDescent="0.2">
      <c r="A103" s="72"/>
    </row>
    <row r="105" spans="1:6" s="105" customFormat="1" ht="19.5" customHeight="1" x14ac:dyDescent="0.2">
      <c r="A105" s="58" t="s">
        <v>77</v>
      </c>
      <c r="B105" s="58"/>
      <c r="C105" s="58"/>
      <c r="D105" s="58"/>
      <c r="E105" s="58"/>
      <c r="F105" s="58"/>
    </row>
    <row r="106" spans="1:6" x14ac:dyDescent="0.2">
      <c r="A106" s="57" t="s">
        <v>74</v>
      </c>
    </row>
    <row r="107" spans="1:6" x14ac:dyDescent="0.2">
      <c r="A107" s="58" t="s">
        <v>119</v>
      </c>
    </row>
    <row r="108" spans="1:6" ht="110.25" customHeight="1" x14ac:dyDescent="0.2">
      <c r="A108" s="197" t="s">
        <v>120</v>
      </c>
      <c r="B108" s="197"/>
      <c r="C108" s="197"/>
    </row>
  </sheetData>
  <sheetProtection algorithmName="SHA-512" hashValue="hOtk3fTzMBYVuZSL5hsvpHDP/wNLrkU30/GK1wdIxtX2Bmo/y+YO9gfTll97G+8haZ3nCNdc08TteEko7ab1pw==" saltValue="8PtK5Q40YMDkmcHjrfMSJw==" spinCount="100000" sheet="1" objects="1" scenarios="1"/>
  <mergeCells count="83">
    <mergeCell ref="E100:F100"/>
    <mergeCell ref="E101:F101"/>
    <mergeCell ref="E95:F95"/>
    <mergeCell ref="E96:F96"/>
    <mergeCell ref="E97:F97"/>
    <mergeCell ref="E98:F98"/>
    <mergeCell ref="E99:F99"/>
    <mergeCell ref="C53:D53"/>
    <mergeCell ref="C54:D54"/>
    <mergeCell ref="C42:D42"/>
    <mergeCell ref="C43:D43"/>
    <mergeCell ref="C44:D44"/>
    <mergeCell ref="C49:D49"/>
    <mergeCell ref="C52:D52"/>
    <mergeCell ref="C46:D46"/>
    <mergeCell ref="C47:D47"/>
    <mergeCell ref="C48:D48"/>
    <mergeCell ref="C39:D39"/>
    <mergeCell ref="C34:D34"/>
    <mergeCell ref="C33:D33"/>
    <mergeCell ref="C32:D32"/>
    <mergeCell ref="C36:D36"/>
    <mergeCell ref="C26:D26"/>
    <mergeCell ref="C27:D27"/>
    <mergeCell ref="C28:D28"/>
    <mergeCell ref="C29:D29"/>
    <mergeCell ref="C30:D30"/>
    <mergeCell ref="C2:D2"/>
    <mergeCell ref="C78:D78"/>
    <mergeCell ref="C95:D95"/>
    <mergeCell ref="C19:D19"/>
    <mergeCell ref="C18:D18"/>
    <mergeCell ref="C20:D20"/>
    <mergeCell ref="C21:D21"/>
    <mergeCell ref="C22:D22"/>
    <mergeCell ref="C23:D23"/>
    <mergeCell ref="C24:D24"/>
    <mergeCell ref="C55:D55"/>
    <mergeCell ref="C3:D3"/>
    <mergeCell ref="C4:D4"/>
    <mergeCell ref="C5:D5"/>
    <mergeCell ref="C6:D6"/>
    <mergeCell ref="C11:D11"/>
    <mergeCell ref="C70:D70"/>
    <mergeCell ref="C72:D72"/>
    <mergeCell ref="C73:D73"/>
    <mergeCell ref="C63:D63"/>
    <mergeCell ref="C64:D64"/>
    <mergeCell ref="C65:D65"/>
    <mergeCell ref="C66:D66"/>
    <mergeCell ref="C67:D67"/>
    <mergeCell ref="C10:D10"/>
    <mergeCell ref="C9:D9"/>
    <mergeCell ref="C68:D68"/>
    <mergeCell ref="C69:D69"/>
    <mergeCell ref="C56:D56"/>
    <mergeCell ref="C57:D57"/>
    <mergeCell ref="C58:D58"/>
    <mergeCell ref="C59:D59"/>
    <mergeCell ref="C62:D62"/>
    <mergeCell ref="C40:D40"/>
    <mergeCell ref="C12:D12"/>
    <mergeCell ref="C45:D45"/>
    <mergeCell ref="C15:D15"/>
    <mergeCell ref="C16:D16"/>
    <mergeCell ref="C17:D17"/>
    <mergeCell ref="C25:D25"/>
    <mergeCell ref="C8:D8"/>
    <mergeCell ref="C7:D7"/>
    <mergeCell ref="A108:C108"/>
    <mergeCell ref="C74:D74"/>
    <mergeCell ref="C14:D14"/>
    <mergeCell ref="C13:D13"/>
    <mergeCell ref="C41:D41"/>
    <mergeCell ref="C71:D71"/>
    <mergeCell ref="C60:D60"/>
    <mergeCell ref="C61:D61"/>
    <mergeCell ref="C50:D50"/>
    <mergeCell ref="C51:D51"/>
    <mergeCell ref="C37:D37"/>
    <mergeCell ref="C38:D38"/>
    <mergeCell ref="C31:D31"/>
    <mergeCell ref="C35:D35"/>
  </mergeCells>
  <conditionalFormatting sqref="B4:F4 B75:F94 B13:C14 B41:C41 B54:F55 B50:C51 B40:D40 B37:C39 B35:D36 B30:C34 B11:D12 B7:C10 B95:E101 B42:F47 B48:D49 B52:D53 B5:D6 E5:F14 B15:F29 E30:F42 E48:F53">
    <cfRule type="cellIs" dxfId="2" priority="7" operator="equal">
      <formula>0</formula>
    </cfRule>
  </conditionalFormatting>
  <conditionalFormatting sqref="B56:F57 B64:F65 B60:C61 B62:D63 B58:D59 E58:F63">
    <cfRule type="cellIs" dxfId="1" priority="4" operator="equal">
      <formula>0</formula>
    </cfRule>
  </conditionalFormatting>
  <conditionalFormatting sqref="B66:F67 B73:F74 B71:C71 B72:D72 B68:D70 E68:F72">
    <cfRule type="cellIs" dxfId="0" priority="2" operator="equal">
      <formula>0</formula>
    </cfRule>
  </conditionalFormatting>
  <dataValidations count="1">
    <dataValidation type="list" allowBlank="1" showInputMessage="1" showErrorMessage="1" sqref="D40:F40 D11:D12 D4:D6 D52:D53 B47:C53 F29:F39 E47:F53 B57:C63 D72:F72 E57:F63 B67:C72 E4:F14 B19:F24 B29:C42 B4:C14 D57:D59 D42:F42 D29:E29 E41:F41 D62:D63 D35:D36 D47:D49 D67:D70 E30:E39 E67:F71" xr:uid="{00000000-0002-0000-0200-000000000000}">
      <formula1>$G$4:$G$5</formula1>
    </dataValidation>
  </dataValidations>
  <printOptions horizontalCentered="1"/>
  <pageMargins left="0.94488188976377963" right="0.94488188976377963" top="0.51181102362204722" bottom="0.51181102362204722" header="0.31496062992125984" footer="0.31496062992125984"/>
  <pageSetup scale="76" fitToHeight="0" orientation="portrait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D371EF40-71ED-48DD-BDD0-B340C131320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B4</xm:sqref>
        </x14:conditionalFormatting>
        <x14:conditionalFormatting xmlns:xm="http://schemas.microsoft.com/office/excel/2006/main">
          <x14:cfRule type="iconSet" priority="5" id="{60734A46-2C26-4038-AA35-D098DB3CE7C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B29:F29 B4:F4 B47:F47 B13:C14 B42:D42 B41:C41 B52:D53 B50:C51 B40:D40 B37:C39 B35:D36 B30:C34 B11:D12 B7:C10 B48:D49 B5:D6 E5:F14 B19:F24 E30:F42 E48:F53</xm:sqref>
        </x14:conditionalFormatting>
        <x14:conditionalFormatting xmlns:xm="http://schemas.microsoft.com/office/excel/2006/main">
          <x14:cfRule type="iconSet" priority="3" id="{21A9CB2A-68F2-49DB-A57D-405BD2A3443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B57:F57 B60:C61 B62:D63 B58:D59 E58:F63</xm:sqref>
        </x14:conditionalFormatting>
        <x14:conditionalFormatting xmlns:xm="http://schemas.microsoft.com/office/excel/2006/main">
          <x14:cfRule type="iconSet" priority="1" id="{8BD50BB4-88EE-40CF-92D2-E64DB54D98D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B67:F67 B72:D72 B71:C71 B68:D70 E68:F72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41"/>
  <sheetViews>
    <sheetView view="pageLayout" zoomScale="120" zoomScalePageLayoutView="120" workbookViewId="0">
      <selection activeCell="D16" sqref="D16"/>
    </sheetView>
  </sheetViews>
  <sheetFormatPr defaultRowHeight="12.75" x14ac:dyDescent="0.2"/>
  <cols>
    <col min="1" max="1" width="9.140625" style="8" customWidth="1"/>
    <col min="2" max="2" width="28.7109375" style="8" customWidth="1"/>
    <col min="3" max="3" width="7.7109375" style="8" customWidth="1"/>
    <col min="4" max="4" width="28.7109375" style="8" customWidth="1"/>
    <col min="5" max="5" width="9.140625" style="8" customWidth="1"/>
    <col min="6" max="16384" width="9.140625" style="8"/>
  </cols>
  <sheetData>
    <row r="1" spans="1:4" x14ac:dyDescent="0.2">
      <c r="A1" s="8" t="s">
        <v>78</v>
      </c>
    </row>
    <row r="4" spans="1:4" x14ac:dyDescent="0.2">
      <c r="B4" s="107"/>
      <c r="D4" s="148"/>
    </row>
    <row r="5" spans="1:4" x14ac:dyDescent="0.2">
      <c r="B5" s="106" t="s">
        <v>100</v>
      </c>
      <c r="D5" s="106"/>
    </row>
    <row r="7" spans="1:4" x14ac:dyDescent="0.2">
      <c r="B7" s="148" t="s">
        <v>127</v>
      </c>
      <c r="D7" s="148"/>
    </row>
    <row r="8" spans="1:4" x14ac:dyDescent="0.2">
      <c r="B8" s="106"/>
      <c r="D8" s="106"/>
    </row>
    <row r="10" spans="1:4" x14ac:dyDescent="0.2">
      <c r="B10" s="107"/>
      <c r="D10" s="107"/>
    </row>
    <row r="11" spans="1:4" x14ac:dyDescent="0.2">
      <c r="B11" s="106"/>
      <c r="D11" s="106"/>
    </row>
    <row r="13" spans="1:4" x14ac:dyDescent="0.2">
      <c r="B13" s="107"/>
      <c r="D13" s="107"/>
    </row>
    <row r="14" spans="1:4" x14ac:dyDescent="0.2">
      <c r="B14" s="106"/>
      <c r="D14" s="106"/>
    </row>
    <row r="16" spans="1:4" x14ac:dyDescent="0.2">
      <c r="B16" s="107"/>
      <c r="D16" s="107"/>
    </row>
    <row r="17" spans="1:4" x14ac:dyDescent="0.2">
      <c r="B17" s="106"/>
      <c r="D17" s="106"/>
    </row>
    <row r="19" spans="1:4" x14ac:dyDescent="0.2">
      <c r="B19" s="107"/>
      <c r="D19" s="107"/>
    </row>
    <row r="20" spans="1:4" x14ac:dyDescent="0.2">
      <c r="B20" s="106"/>
      <c r="D20" s="106"/>
    </row>
    <row r="22" spans="1:4" x14ac:dyDescent="0.2">
      <c r="A22" s="8" t="s">
        <v>79</v>
      </c>
    </row>
    <row r="25" spans="1:4" x14ac:dyDescent="0.2">
      <c r="B25" s="107"/>
      <c r="D25" s="107"/>
    </row>
    <row r="26" spans="1:4" x14ac:dyDescent="0.2">
      <c r="B26" s="106"/>
      <c r="D26" s="106"/>
    </row>
    <row r="28" spans="1:4" x14ac:dyDescent="0.2">
      <c r="B28" s="107"/>
      <c r="D28" s="107"/>
    </row>
    <row r="29" spans="1:4" x14ac:dyDescent="0.2">
      <c r="B29" s="106"/>
      <c r="D29" s="106"/>
    </row>
    <row r="31" spans="1:4" x14ac:dyDescent="0.2">
      <c r="B31" s="107"/>
      <c r="D31" s="107"/>
    </row>
    <row r="32" spans="1:4" x14ac:dyDescent="0.2">
      <c r="B32" s="106"/>
      <c r="D32" s="106"/>
    </row>
    <row r="34" spans="2:4" x14ac:dyDescent="0.2">
      <c r="B34" s="107"/>
      <c r="D34" s="107"/>
    </row>
    <row r="35" spans="2:4" x14ac:dyDescent="0.2">
      <c r="B35" s="106"/>
      <c r="D35" s="106"/>
    </row>
    <row r="37" spans="2:4" x14ac:dyDescent="0.2">
      <c r="B37" s="107"/>
      <c r="D37" s="107"/>
    </row>
    <row r="38" spans="2:4" x14ac:dyDescent="0.2">
      <c r="B38" s="106"/>
      <c r="D38" s="106"/>
    </row>
    <row r="40" spans="2:4" x14ac:dyDescent="0.2">
      <c r="B40" s="107"/>
      <c r="D40" s="107"/>
    </row>
    <row r="41" spans="2:4" x14ac:dyDescent="0.2">
      <c r="B41" s="106"/>
      <c r="D41" s="106"/>
    </row>
  </sheetData>
  <printOptions horizontalCentered="1"/>
  <pageMargins left="0.95" right="0.95" top="0.5" bottom="0.5" header="0.3" footer="0.3"/>
  <pageSetup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workbookViewId="0">
      <selection activeCell="D9" sqref="D9"/>
    </sheetView>
  </sheetViews>
  <sheetFormatPr defaultRowHeight="15" x14ac:dyDescent="0.25"/>
  <cols>
    <col min="1" max="1" width="11.28515625" style="118" bestFit="1" customWidth="1"/>
    <col min="2" max="3" width="9.140625" style="118"/>
    <col min="4" max="4" width="9.5703125" style="118" bestFit="1" customWidth="1"/>
    <col min="5" max="5" width="3" style="118" customWidth="1"/>
    <col min="6" max="8" width="9.140625" style="118"/>
    <col min="9" max="9" width="3.7109375" style="118" customWidth="1"/>
    <col min="10" max="16384" width="9.140625" style="118"/>
  </cols>
  <sheetData>
    <row r="1" spans="1:12" x14ac:dyDescent="0.25">
      <c r="A1" s="218" t="s">
        <v>128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3" spans="1:12" s="114" customFormat="1" x14ac:dyDescent="0.25">
      <c r="B3" s="114" t="s">
        <v>94</v>
      </c>
      <c r="F3" s="114" t="s">
        <v>91</v>
      </c>
      <c r="J3" s="114" t="s">
        <v>92</v>
      </c>
    </row>
    <row r="4" spans="1:12" ht="25.5" x14ac:dyDescent="0.25">
      <c r="A4" s="13" t="s">
        <v>124</v>
      </c>
      <c r="B4" s="220">
        <v>5</v>
      </c>
      <c r="C4" s="221"/>
      <c r="D4" s="221"/>
      <c r="F4" s="221">
        <v>60</v>
      </c>
      <c r="G4" s="221"/>
      <c r="H4" s="221"/>
      <c r="J4" s="221">
        <v>45</v>
      </c>
      <c r="K4" s="221"/>
      <c r="L4" s="221"/>
    </row>
    <row r="5" spans="1:12" s="116" customFormat="1" ht="45" x14ac:dyDescent="0.25">
      <c r="B5" s="115" t="s">
        <v>95</v>
      </c>
      <c r="C5" s="115" t="s">
        <v>96</v>
      </c>
      <c r="D5" s="115" t="s">
        <v>93</v>
      </c>
      <c r="F5" s="115" t="s">
        <v>97</v>
      </c>
      <c r="G5" s="115" t="s">
        <v>98</v>
      </c>
      <c r="H5" s="115" t="s">
        <v>93</v>
      </c>
      <c r="J5" s="115" t="s">
        <v>97</v>
      </c>
      <c r="K5" s="115" t="s">
        <v>99</v>
      </c>
      <c r="L5" s="115" t="s">
        <v>93</v>
      </c>
    </row>
    <row r="6" spans="1:12" ht="24.75" customHeight="1" x14ac:dyDescent="0.2">
      <c r="A6" s="111" t="s">
        <v>112</v>
      </c>
      <c r="B6" s="119">
        <v>5</v>
      </c>
      <c r="C6" s="117">
        <v>6</v>
      </c>
      <c r="D6" s="120">
        <f>IFERROR((B6/C6)*100,"0")</f>
        <v>83.333333333333343</v>
      </c>
      <c r="F6" s="119">
        <v>50</v>
      </c>
      <c r="G6" s="119">
        <v>40</v>
      </c>
      <c r="H6" s="120">
        <f t="shared" ref="H6:H8" si="0">IFERROR((G6/F6)*100,"0")</f>
        <v>80</v>
      </c>
      <c r="J6" s="119">
        <v>45</v>
      </c>
      <c r="K6" s="119">
        <v>65</v>
      </c>
      <c r="L6" s="120">
        <f>IFERROR((K6/J6)*100,"0")</f>
        <v>144.44444444444443</v>
      </c>
    </row>
    <row r="7" spans="1:12" ht="24.75" customHeight="1" x14ac:dyDescent="0.2">
      <c r="A7" s="111" t="s">
        <v>113</v>
      </c>
      <c r="B7" s="119">
        <v>2</v>
      </c>
      <c r="C7" s="117">
        <v>320</v>
      </c>
      <c r="D7" s="120">
        <f>IFERROR((B7/C7)*100,"0")</f>
        <v>0.625</v>
      </c>
      <c r="F7" s="119">
        <v>45</v>
      </c>
      <c r="G7" s="119">
        <v>45</v>
      </c>
      <c r="H7" s="120">
        <f t="shared" si="0"/>
        <v>100</v>
      </c>
      <c r="J7" s="119">
        <v>40</v>
      </c>
      <c r="K7" s="119">
        <v>45</v>
      </c>
      <c r="L7" s="120">
        <f t="shared" ref="L7:L8" si="1">IFERROR((K7/J7)*100,"0")</f>
        <v>112.5</v>
      </c>
    </row>
    <row r="8" spans="1:12" ht="24.75" customHeight="1" x14ac:dyDescent="0.2">
      <c r="A8" s="111" t="s">
        <v>123</v>
      </c>
      <c r="B8" s="119">
        <v>1</v>
      </c>
      <c r="C8" s="117">
        <v>300</v>
      </c>
      <c r="D8" s="120">
        <f>IFERROR((B8/C8)*100,"0")</f>
        <v>0.33333333333333337</v>
      </c>
      <c r="F8" s="119">
        <v>50</v>
      </c>
      <c r="G8" s="119">
        <v>43</v>
      </c>
      <c r="H8" s="120">
        <f t="shared" si="0"/>
        <v>86</v>
      </c>
      <c r="J8" s="119">
        <v>40</v>
      </c>
      <c r="K8" s="119">
        <v>46</v>
      </c>
      <c r="L8" s="120">
        <f t="shared" si="1"/>
        <v>114.99999999999999</v>
      </c>
    </row>
    <row r="16" spans="1:12" x14ac:dyDescent="0.25">
      <c r="C16" s="13"/>
    </row>
  </sheetData>
  <mergeCells count="4">
    <mergeCell ref="A1:L1"/>
    <mergeCell ref="B4:D4"/>
    <mergeCell ref="F4:H4"/>
    <mergeCell ref="J4:L4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22"/>
  <sheetViews>
    <sheetView workbookViewId="0">
      <selection activeCell="L11" sqref="L11"/>
    </sheetView>
  </sheetViews>
  <sheetFormatPr defaultRowHeight="15" x14ac:dyDescent="0.25"/>
  <cols>
    <col min="1" max="1" width="11.5703125" style="150" customWidth="1"/>
    <col min="2" max="2" width="9.140625" style="150"/>
    <col min="3" max="3" width="10.5703125" style="150" customWidth="1"/>
    <col min="4" max="4" width="12" style="150" customWidth="1"/>
    <col min="5" max="5" width="11.140625" style="150" customWidth="1"/>
    <col min="6" max="6" width="10" style="150" customWidth="1"/>
    <col min="7" max="7" width="9.140625" style="150"/>
    <col min="8" max="8" width="10.85546875" style="150" customWidth="1"/>
    <col min="9" max="16384" width="9.140625" style="150"/>
  </cols>
  <sheetData>
    <row r="2" spans="1:12" ht="48.75" customHeight="1" x14ac:dyDescent="0.25">
      <c r="A2" s="224"/>
      <c r="B2" s="224"/>
      <c r="C2" s="224"/>
      <c r="D2" s="144"/>
      <c r="E2" s="152"/>
      <c r="F2" s="152"/>
      <c r="G2" s="152"/>
      <c r="H2" s="153"/>
      <c r="I2" s="144"/>
      <c r="J2" s="144"/>
      <c r="K2" s="144"/>
      <c r="L2" s="144"/>
    </row>
    <row r="3" spans="1:12" x14ac:dyDescent="0.25">
      <c r="A3" s="224"/>
      <c r="B3" s="224"/>
      <c r="C3" s="22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23.25" customHeight="1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s="151" customFormat="1" x14ac:dyDescent="0.25"/>
    <row r="6" spans="1:12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s="144" customFormat="1" x14ac:dyDescent="0.25"/>
    <row r="8" spans="1:12" ht="24.75" customHeight="1" x14ac:dyDescent="0.2">
      <c r="A8" s="142"/>
      <c r="B8" s="143"/>
      <c r="C8" s="144"/>
      <c r="D8" s="145"/>
      <c r="E8" s="144"/>
      <c r="F8" s="143"/>
      <c r="G8" s="143"/>
      <c r="H8" s="145"/>
      <c r="I8" s="144"/>
      <c r="J8" s="143"/>
      <c r="K8" s="143"/>
      <c r="L8" s="145"/>
    </row>
    <row r="9" spans="1:12" ht="24.75" customHeight="1" x14ac:dyDescent="0.2">
      <c r="A9" s="142"/>
      <c r="B9" s="143"/>
      <c r="C9" s="144"/>
      <c r="D9" s="145"/>
      <c r="E9" s="144"/>
      <c r="F9" s="143"/>
      <c r="G9" s="143"/>
      <c r="H9" s="145"/>
      <c r="I9" s="144"/>
      <c r="J9" s="143"/>
      <c r="K9" s="143"/>
      <c r="L9" s="145"/>
    </row>
    <row r="10" spans="1:12" ht="24.75" customHeight="1" x14ac:dyDescent="0.2">
      <c r="A10" s="142"/>
      <c r="B10" s="143"/>
      <c r="C10" s="144"/>
      <c r="D10" s="145"/>
      <c r="E10" s="144"/>
      <c r="F10" s="143"/>
      <c r="G10" s="143"/>
      <c r="H10" s="145"/>
      <c r="I10" s="144"/>
      <c r="J10" s="143"/>
      <c r="K10" s="143"/>
      <c r="L10" s="145"/>
    </row>
    <row r="11" spans="1:12" ht="24.75" customHeight="1" x14ac:dyDescent="0.2">
      <c r="A11" s="142"/>
      <c r="B11" s="143"/>
      <c r="C11" s="144"/>
      <c r="D11" s="145"/>
      <c r="E11" s="144"/>
      <c r="F11" s="143"/>
      <c r="G11" s="143"/>
      <c r="H11" s="145"/>
      <c r="I11" s="144"/>
      <c r="J11" s="143"/>
      <c r="K11" s="143"/>
      <c r="L11" s="145"/>
    </row>
    <row r="12" spans="1:12" ht="24.75" customHeight="1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</row>
    <row r="13" spans="1:12" ht="27.75" customHeight="1" x14ac:dyDescent="0.2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</row>
    <row r="15" spans="1:12" x14ac:dyDescent="0.2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spans="1:12" x14ac:dyDescent="0.2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x14ac:dyDescent="0.2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x14ac:dyDescent="0.2">
      <c r="A18" s="142"/>
      <c r="B18" s="143"/>
      <c r="C18" s="144"/>
      <c r="D18" s="145"/>
      <c r="E18" s="144"/>
      <c r="F18" s="143"/>
      <c r="G18" s="143"/>
      <c r="H18" s="145"/>
      <c r="I18" s="144"/>
      <c r="J18" s="143"/>
      <c r="K18" s="143"/>
      <c r="L18" s="145"/>
    </row>
    <row r="19" spans="1:12" x14ac:dyDescent="0.2">
      <c r="A19" s="142"/>
      <c r="B19" s="143"/>
      <c r="C19" s="144"/>
      <c r="D19" s="145"/>
      <c r="E19" s="144"/>
      <c r="F19" s="143"/>
      <c r="G19" s="143"/>
      <c r="H19" s="145"/>
      <c r="I19" s="144"/>
      <c r="J19" s="143"/>
      <c r="K19" s="143"/>
      <c r="L19" s="145"/>
    </row>
    <row r="20" spans="1:12" x14ac:dyDescent="0.2">
      <c r="A20" s="142"/>
      <c r="B20" s="143"/>
      <c r="C20" s="144"/>
      <c r="D20" s="145"/>
      <c r="E20" s="144"/>
      <c r="F20" s="143"/>
      <c r="G20" s="143"/>
      <c r="H20" s="145"/>
      <c r="I20" s="144"/>
      <c r="J20" s="143"/>
      <c r="K20" s="143"/>
      <c r="L20" s="145"/>
    </row>
    <row r="21" spans="1:12" x14ac:dyDescent="0.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6.5" x14ac:dyDescent="0.25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</row>
  </sheetData>
  <mergeCells count="5">
    <mergeCell ref="A22:L22"/>
    <mergeCell ref="A4:L4"/>
    <mergeCell ref="A14:L14"/>
    <mergeCell ref="A2:C3"/>
    <mergeCell ref="A12:L12"/>
  </mergeCells>
  <pageMargins left="0.7" right="0.7" top="0.75" bottom="0.75" header="0.3" footer="0.3"/>
  <pageSetup scale="7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SBM validation form ELEM page1</vt:lpstr>
      <vt:lpstr>SBM Validation form ELEM page2</vt:lpstr>
      <vt:lpstr>SBM Validation form ELEM page3</vt:lpstr>
      <vt:lpstr>source_PIs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Anthony Nuguit</dc:creator>
  <cp:lastModifiedBy>User</cp:lastModifiedBy>
  <cp:lastPrinted>2019-01-15T23:48:34Z</cp:lastPrinted>
  <dcterms:created xsi:type="dcterms:W3CDTF">2016-05-02T03:46:54Z</dcterms:created>
  <dcterms:modified xsi:type="dcterms:W3CDTF">2019-01-18T09:03:04Z</dcterms:modified>
</cp:coreProperties>
</file>